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16"/>
  <workbookPr defaultThemeVersion="166925"/>
  <xr:revisionPtr revIDLastSave="574" documentId="11_CEF3E0B0DB83FDBD01F2FA10143FD9FA5240671A" xr6:coauthVersionLast="47" xr6:coauthVersionMax="47" xr10:uidLastSave="{B593C02F-5E8A-40CB-8F3D-3698EBC8CB13}"/>
  <bookViews>
    <workbookView xWindow="240" yWindow="105" windowWidth="14805" windowHeight="8010" firstSheet="5" activeTab="5" xr2:uid="{00000000-000D-0000-FFFF-FFFF00000000}"/>
  </bookViews>
  <sheets>
    <sheet name="A.1 VC Evaluation" sheetId="1" r:id="rId1"/>
    <sheet name="A.2 EIFD" sheetId="2" r:id="rId2"/>
    <sheet name="A.2 SAD" sheetId="3" r:id="rId3"/>
    <sheet name="A.2 CFD" sheetId="4" r:id="rId4"/>
    <sheet name="A.2 Impact Fees" sheetId="5" r:id="rId5"/>
    <sheet name="B.1 JD" sheetId="6"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6" l="1"/>
  <c r="H61" i="6"/>
  <c r="H55" i="6"/>
  <c r="E36" i="6"/>
  <c r="H68" i="6"/>
  <c r="H67" i="6"/>
  <c r="H66" i="6"/>
  <c r="H65" i="6"/>
  <c r="H60" i="6"/>
  <c r="H59" i="6"/>
  <c r="H54" i="6"/>
  <c r="H53" i="6"/>
  <c r="F49" i="5"/>
  <c r="F48" i="5"/>
  <c r="F43" i="5"/>
  <c r="F57" i="4"/>
  <c r="F52" i="4"/>
  <c r="F47" i="4"/>
  <c r="F56" i="3"/>
  <c r="F51" i="3"/>
  <c r="F46" i="3"/>
  <c r="F55" i="2"/>
  <c r="F54" i="2"/>
  <c r="F49" i="2"/>
  <c r="F44" i="2"/>
  <c r="F43" i="2"/>
  <c r="F38" i="2"/>
  <c r="F37" i="2"/>
  <c r="F39" i="3"/>
  <c r="H53" i="1"/>
  <c r="H42" i="1"/>
  <c r="H55" i="1"/>
  <c r="H54" i="1"/>
  <c r="H48" i="1"/>
  <c r="H47" i="1"/>
  <c r="D31" i="2"/>
  <c r="F37" i="1"/>
  <c r="F47" i="6"/>
  <c r="C28" i="6"/>
  <c r="F37" i="5"/>
  <c r="F38" i="5"/>
  <c r="F41" i="4"/>
  <c r="F42" i="4"/>
  <c r="F40" i="3"/>
  <c r="F41" i="3"/>
  <c r="F69" i="6"/>
  <c r="F61" i="6"/>
  <c r="F55" i="6"/>
  <c r="D33" i="6" s="1"/>
  <c r="E27" i="1"/>
  <c r="H56" i="1"/>
  <c r="H49" i="1"/>
  <c r="H43" i="1"/>
  <c r="G56" i="1"/>
  <c r="G49" i="1"/>
  <c r="G43" i="1"/>
  <c r="F50" i="5"/>
  <c r="D50" i="5"/>
  <c r="F44" i="5"/>
  <c r="D44" i="5"/>
  <c r="F36" i="5"/>
  <c r="F39" i="5" s="1"/>
  <c r="D39" i="5" s="1"/>
  <c r="D30" i="5"/>
  <c r="C19" i="5"/>
  <c r="B19" i="5"/>
  <c r="C18" i="5"/>
  <c r="B18" i="5"/>
  <c r="C17" i="5"/>
  <c r="B17" i="5"/>
  <c r="B14" i="5"/>
  <c r="C12" i="5"/>
  <c r="B9" i="5"/>
  <c r="F58" i="4"/>
  <c r="D58" i="4"/>
  <c r="F53" i="4"/>
  <c r="D53" i="4"/>
  <c r="F48" i="4"/>
  <c r="D48" i="4"/>
  <c r="F40" i="4"/>
  <c r="F43" i="4" s="1"/>
  <c r="D43" i="4" s="1"/>
  <c r="D34" i="4"/>
  <c r="C22" i="4"/>
  <c r="B22" i="4"/>
  <c r="C21" i="4"/>
  <c r="B21" i="4"/>
  <c r="C20" i="4"/>
  <c r="B20" i="4"/>
  <c r="C19" i="4"/>
  <c r="B19" i="4"/>
  <c r="B16" i="4"/>
  <c r="C14" i="4"/>
  <c r="B11" i="4"/>
  <c r="F57" i="3"/>
  <c r="D57" i="3"/>
  <c r="F52" i="3"/>
  <c r="D52" i="3"/>
  <c r="F47" i="3"/>
  <c r="D47" i="3"/>
  <c r="C45" i="3"/>
  <c r="C50" i="3" s="1"/>
  <c r="C55" i="3" s="1"/>
  <c r="F42" i="3"/>
  <c r="D42" i="3" s="1"/>
  <c r="D33" i="3"/>
  <c r="C22" i="3"/>
  <c r="B22" i="3"/>
  <c r="C21" i="3"/>
  <c r="B21" i="3"/>
  <c r="C20" i="3"/>
  <c r="B20" i="3"/>
  <c r="C19" i="3"/>
  <c r="B19" i="3"/>
  <c r="B16" i="3"/>
  <c r="C14" i="3"/>
  <c r="B11" i="3"/>
  <c r="F56" i="2"/>
  <c r="D56" i="2"/>
  <c r="F50" i="2"/>
  <c r="D50" i="2"/>
  <c r="F45" i="2"/>
  <c r="D45" i="2"/>
  <c r="F39" i="2"/>
  <c r="D39" i="2"/>
  <c r="C20" i="2"/>
  <c r="B20" i="2"/>
  <c r="C19" i="2"/>
  <c r="B19" i="2"/>
  <c r="C18" i="2"/>
  <c r="B18" i="2"/>
  <c r="C17" i="2"/>
  <c r="B17" i="2"/>
  <c r="B15" i="2"/>
  <c r="C20" i="1"/>
  <c r="D24" i="1" l="1"/>
  <c r="C24" i="1"/>
  <c r="D26" i="1"/>
  <c r="C26" i="1"/>
  <c r="C34" i="6"/>
  <c r="D34" i="6"/>
  <c r="C35" i="6"/>
  <c r="D35" i="6"/>
  <c r="D25" i="1"/>
  <c r="C27" i="1"/>
  <c r="C25" i="1"/>
  <c r="D27" i="1"/>
  <c r="C33" i="6"/>
  <c r="C36" i="6"/>
  <c r="C13" i="2"/>
  <c r="D36" i="6" l="1"/>
</calcChain>
</file>

<file path=xl/sharedStrings.xml><?xml version="1.0" encoding="utf-8"?>
<sst xmlns="http://schemas.openxmlformats.org/spreadsheetml/2006/main" count="515" uniqueCount="263">
  <si>
    <t>HR&amp;A Advisors, Inc.</t>
  </si>
  <si>
    <t>SANDAG Value Capture Study</t>
  </si>
  <si>
    <t>Task 3. A.1 General Value Capture Potential Evaluation</t>
  </si>
  <si>
    <t>The evaluation of value capture potential involves two steps:
A.1.1 Eligibility asks a set of go or no-go questions to determine if value capture is possible in the area; if the area passes, it is evaluated for potential success, step A.1.1
A.1.2 Suitability Score estimates how successful the initiative could be by evaluating the area in three ways.  First, it analyzes local real estate market demand to approximate potential revenue generation.  Second, it analyzes potential constraints or delays to development to approximate timing of revenue generation.  Lastly, it analyzes any potential roadblocks in implementing the value capture initiative, factoring in community sentiment and the track record of the leading entity. 
The final score from A.1.1 can be used to compare and prioritize between different areas for value capture. Areas that score highest should go to the next round of assessment, Suitability of Value Capture Instruments (A.2).</t>
  </si>
  <si>
    <t>Value Capture Area</t>
  </si>
  <si>
    <t>Project</t>
  </si>
  <si>
    <t>Station Area</t>
  </si>
  <si>
    <t>Jurisdiction</t>
  </si>
  <si>
    <t>Submarket</t>
  </si>
  <si>
    <t>Evaluation Summary</t>
  </si>
  <si>
    <t>A.1.1 Value Capture Eligibility Threshold</t>
  </si>
  <si>
    <t>Criteria</t>
  </si>
  <si>
    <t>Score</t>
  </si>
  <si>
    <t>Eligibility</t>
  </si>
  <si>
    <t>A.1.2 Value Capture Suitability Score</t>
  </si>
  <si>
    <t>Weight*</t>
  </si>
  <si>
    <t>Real Estate Market Viability</t>
  </si>
  <si>
    <t>Development Viability</t>
  </si>
  <si>
    <t>Ease of Implementation</t>
  </si>
  <si>
    <t>Total Score for Value Capture Potential</t>
  </si>
  <si>
    <t>(*)Weights per dimension are suggested; jurisdictions using this tool can adjust them as they see fit. Weights should total 100.</t>
  </si>
  <si>
    <t>Evaluation Criteria</t>
  </si>
  <si>
    <t>Importance to Value Capture</t>
  </si>
  <si>
    <t>Evaluation Metrics</t>
  </si>
  <si>
    <t>Required Analysis</t>
  </si>
  <si>
    <t>Rationale</t>
  </si>
  <si>
    <t>Are there planned or existing infrastructure projects that may trigger increases in land or property value in the project area?</t>
  </si>
  <si>
    <t>Capacity for Revenue Generation</t>
  </si>
  <si>
    <t>Transit or horizontal infrastructure improvement projects tend to increase the value of surrounding development, while an isolated infrastructure project like a border crossing will not.</t>
  </si>
  <si>
    <t>Assessment of infrastructure type and project location</t>
  </si>
  <si>
    <t>Yes</t>
  </si>
  <si>
    <t>Is the project area developable in the near term?</t>
  </si>
  <si>
    <t>Timing of Revenue Generation</t>
  </si>
  <si>
    <t>Is the area connected to necessary utilities and amenities?</t>
  </si>
  <si>
    <t>Analysis of existing development and/or developable area</t>
  </si>
  <si>
    <t>Is development of the project area aligned with municipal jurisdiction goals?</t>
  </si>
  <si>
    <t>Value capture initiatives requires collaboration from local jurisdictions</t>
  </si>
  <si>
    <t>Identified capital priorities or target neighborhoods.</t>
  </si>
  <si>
    <t>Analysis of a) long range capital plans or b) comprehensive area plans (zoning, zoning projections, etc.)</t>
  </si>
  <si>
    <t>Details on Metrics</t>
  </si>
  <si>
    <t>Scoring Guide</t>
  </si>
  <si>
    <t>Weight</t>
  </si>
  <si>
    <t>Source</t>
  </si>
  <si>
    <t>Absorption</t>
  </si>
  <si>
    <t>Rents</t>
  </si>
  <si>
    <t>Sales</t>
  </si>
  <si>
    <t>Pipeline</t>
  </si>
  <si>
    <t>Employment Growth</t>
  </si>
  <si>
    <t>Household Growth</t>
  </si>
  <si>
    <t>Is there demand for development in the project area?</t>
  </si>
  <si>
    <t>Historical absorption, rent growth, sales price growth; current development pipeline; projected household and employment growth</t>
  </si>
  <si>
    <t>Market scan to determine if there is demand for development in the area over a specified number of years into the future</t>
  </si>
  <si>
    <t>1 = Yes, strong demand; 0.5 = Yes, moderate demand; 0 = No, little to no demand</t>
  </si>
  <si>
    <t>Are there available sites for development?</t>
  </si>
  <si>
    <t>Magnitude of Revenue Generation</t>
  </si>
  <si>
    <t>Soft site availability</t>
  </si>
  <si>
    <t>Analysis of sites in the project area</t>
  </si>
  <si>
    <t>1= No; 0.5 = Yes, but constraints can be overcome; 0 = Yes, and constraints are prohibitive based on cost or other effort required to overcome</t>
  </si>
  <si>
    <t>Is current zoning aligned with market demand?</t>
  </si>
  <si>
    <t>Area density parameters (e.g. max. dwelling units, floor area ratio) compatible with the amount of real estate development needed; rezoning process; historic community reactions to rezoning</t>
  </si>
  <si>
    <t>Analysis of local zoning code</t>
  </si>
  <si>
    <t>1= Yes; 0.5= No, but efficient rezoning is possible; 0 = No, but no efficient path to rezoning</t>
  </si>
  <si>
    <t>Relevance to Value Capture</t>
  </si>
  <si>
    <t>Is there public support?</t>
  </si>
  <si>
    <t>Generalized views against the use of public funds to earmark specific infrastructure projects or against adding taxes or fees may threaten the political viability VC instruments.</t>
  </si>
  <si>
    <t>Public reaction to past initiatives and community sentiment around high density development; Recent community plan updates or successful rezoning initiatives</t>
  </si>
  <si>
    <t>Analysis of public records, community meeting minutes, and/or interviews from public officials</t>
  </si>
  <si>
    <t>1= Yes; 0.5 = Partial; 0 =No</t>
  </si>
  <si>
    <t>Has the leading entity implemented all types of value capture instruments?</t>
  </si>
  <si>
    <t>Past experience helps ensure initiative is implemented correctly.</t>
  </si>
  <si>
    <t>Value capture track record</t>
  </si>
  <si>
    <t>Review of entity's value capture experience</t>
  </si>
  <si>
    <t>1= Yes; 0.5 = Only some; 0 = None.</t>
  </si>
  <si>
    <t>Does the implementing jurisdiction have a strong fiscal track record?</t>
  </si>
  <si>
    <t>Recent bankruptcy or fiscal mismanagement issues could indicate future issues administering the implementation of VC instruments .</t>
  </si>
  <si>
    <t>Track record of fiscal management</t>
  </si>
  <si>
    <t>Review of entity's credit rating</t>
  </si>
  <si>
    <t>1 = Strong (fiscal surplus and strong credit), 0.5 = Moderate (manageable debt and fair credit), 0 = Weak (fiscal deficit and poor credit)</t>
  </si>
  <si>
    <t>Task 3 A.2 Value Capture Instrument Potential - Tax Increment Financing (TIF)</t>
  </si>
  <si>
    <t>There are several TIF tools enabled by California law. These include: Enhanced Infrastructure Improvement Districts (EIFD), Community Revitalization &amp; Investment Authorities (CRIA), Infrastructure Financing District (IFD), and Infrastructure and Revitalization Financing District (IRFD). Each has its own nuanced requirements around governance, voter approval for district adoption and bond issuances, time limits, properties that can be included in the district, low- and moderate-income housing requirements, inclusionary housing requirements, and type of facilities that can be funded. However, they all share a set of factors that informs their suitability for implementation on a certain site, which is addressed in the current Evaluation Criteria.</t>
  </si>
  <si>
    <t>A.2.1 Eligibility of Area for TIF</t>
  </si>
  <si>
    <t>Do conditions allow for TIF to be initiated?</t>
  </si>
  <si>
    <t>A.2.2.
Suitability of TIF</t>
  </si>
  <si>
    <t>Importance to TIF</t>
  </si>
  <si>
    <t>Does the TIF District align with the city or county TIF policy, provided there is one in place?</t>
  </si>
  <si>
    <t xml:space="preserve">If TIF policy is in place, then its structure and planned use of proceeds need to comply with it. </t>
  </si>
  <si>
    <t>Is there likely to be a fiscal net benefit to contributing entities?</t>
  </si>
  <si>
    <t>Initiation of TID District will not succeed without finding of net fiscal benefit to contributing entities.</t>
  </si>
  <si>
    <t>Do the intended uses of TIF revenues comply with the limitations of State statutes over the type of infrastructure that can be funded with TIF proceeds?</t>
  </si>
  <si>
    <t>TIF funding can cover a broad spectrum economic development projects. Several legislative measures have passed in the last few years that modified requirements around targeted infrastructure projects. Assembly Bill 733 (2017), for example, allows for EIFDs to fund climate change adaptation projects, including but not limited to projects that address conditions that impact public health (such as decreased air and water quality, temperatures higher than average, etc.) and extreme weather events (such as sea level rise, heat waves, wildfires, etc.); Senate Bill 1145 (2018) allows EIFDs to also fund infrastructure maintenance costs</t>
  </si>
  <si>
    <t>Is public buy-in likely such that there will not be a majority protest during the protest hearing?</t>
  </si>
  <si>
    <t>TIF districts cannot succeed with a majority protest in the initiation's public hearing. An infrastructure requirement plan can allow the community to recognize the tangible benefits, make the TIF less abstract, and reduce the odds of a majority protest vote.</t>
  </si>
  <si>
    <t>Answer to all questions need to be "Yes" for TIF District initiation to take place.</t>
  </si>
  <si>
    <t>A.2.2. TIF Suitability Score</t>
  </si>
  <si>
    <t>Revenue Magnitude Capacity</t>
  </si>
  <si>
    <t>Is the current share of property taxes received by the taxing jurisdictions interested in participating in the TIF or other potential revenues for an TIF (Mello-Roos CFD special taxes, certain fees and assessment revenues, government or private loans, grants or bonds, and residual distributions of a former RDA development area) enough to support accumulation of TIF revenues over time?</t>
  </si>
  <si>
    <t>Revenue streams will depend largely on the property tax rates and property tax in lieu of vehicle license fees over existing and future development, and the share of these revenues that go to the taxing jurisdiction(s) that participate(s) in the TIF District.</t>
  </si>
  <si>
    <t>1 = Yes; 0 = No</t>
  </si>
  <si>
    <t>Is there high enough new development potential, expected increases in assessed value of existing properties, and/or a high-enough turnover rate that can produce significant increment revenue?</t>
  </si>
  <si>
    <t>Revenue streams depend on increases in property tax revenue, which are partly a function of the assessed value of new development and existing properties.</t>
  </si>
  <si>
    <t>Timing of Revenues and Capacity to Target Infrastructure Needs</t>
  </si>
  <si>
    <t>How compatible is the timing over which tax increment revenues are likely to build up versus how the jurisdiction expects to be able to fund investment needs?</t>
  </si>
  <si>
    <t>Timing of tax increment revenue will define when they can be deployed towards the targeted infrastructure needs and whether they can back bond issuance that can finance the targeted infrastructure needs.</t>
  </si>
  <si>
    <t>1 = Timing mostly overlaps; 0.5 = Timing partly overlaps; 0 = Timing does not overlap.</t>
  </si>
  <si>
    <t>Is the potential TIF District included within the boundaries of a prior Redevelopment Agency (RDA) to which tax increments are partly committed to in order to service its obligations?</t>
  </si>
  <si>
    <t>Property tax increment derived from project areas of former RDAs are pledged as security for enforceable obligations. If these obligations are still not fully satisfied, they will reduce the amount of tax increment that may otherwise be available for a new TIF District if it overlaps with a project area of a former RDA until the successor agency is fully unwound and such obligations no longer exist.</t>
  </si>
  <si>
    <t>0 = No impact; 0.5 = TIF area overlaps with RDA and impacts its potential revenues without compromising the ability of the TIF to fund the area's most pressing infrastructure needs; 0 = TIF area overlaps with RDA and substantially reduces its revenue potential .</t>
  </si>
  <si>
    <t>Political and Community Buy-in</t>
  </si>
  <si>
    <t>Is there buy-in from more than one jurisdiction to participate in the TIF District and is (are) the entity(ies) able to commit to a share over its increment tax that is high enough to provide meaningful revenues for the TIF District?</t>
  </si>
  <si>
    <r>
      <t>The larger the number of tax entities contributing their share of land-based taxes and the higher this share is, the larger the stream of revenues the TIF District can generate</t>
    </r>
    <r>
      <rPr>
        <sz val="14"/>
        <rFont val="Tw Cen MT"/>
        <family val="2"/>
      </rPr>
      <t>, considering all else equal.</t>
    </r>
  </si>
  <si>
    <t>1 = Tax increment is high enough to cover cost of targeted works; 0.5 = Tax increment is moderate and partly cover cost of targeted works; 0 = Tax increment is low and cannot produce meaningful revenues for infrastructure funding.</t>
  </si>
  <si>
    <t>Capacity to Lead the Process and Engage Multiple Jurisdictions</t>
  </si>
  <si>
    <t>Does the leading entity have enough staff and resources to put together a case for other jurisdictions to participate in the TIF district, support negotiations with them, and/or obtain political buy-in within its own departments?</t>
  </si>
  <si>
    <t>A dedicated staff and resources can help the leading agency put a case for other jurisdictions and negotiate them to engage them in an TIF District and increase its revenue potential.</t>
  </si>
  <si>
    <t>Does the leading entity have experience in implementing TIF districts?</t>
  </si>
  <si>
    <t>Past experience can ensure TIF is implemented correctly as the lead agency probably would have a standard methodology and a track record of calculating and monitoring the tax increments.</t>
  </si>
  <si>
    <t>Task 3, A.2 Evaluation of Value Capture Instruments - Special Assessment District (SAD)</t>
  </si>
  <si>
    <t>Local agencies, including cities, counties, and special districts, may establish assessment districts for the purposes of financing all or a portion of the cost of certain public improvements and services. SADs can be initiated by a local government or by a petition of property owners.</t>
  </si>
  <si>
    <t>Do conditions allow for SAD to be initiated?</t>
  </si>
  <si>
    <t xml:space="preserve"> </t>
  </si>
  <si>
    <t>A.2.1.
Eligibility of Area for SAD</t>
  </si>
  <si>
    <t>Question</t>
  </si>
  <si>
    <t>Why is question important?</t>
  </si>
  <si>
    <t>Yes/No</t>
  </si>
  <si>
    <t>Is there a clear understanding of the works that the SAD will fund and whether they comply with the limitations of Proposition 218, specially the assessment having a special direct benefit to properties being assessed that is not available to other properties or the general public?</t>
  </si>
  <si>
    <t>The special assessment’s purpose must be determined prior to the district’s creation and the amount that each property owner pays must be directly proportional to the benefit the property will receive from the proposed improvement.</t>
  </si>
  <si>
    <t>Does the sponsoring jurisdiction have resources to accommodate the required engineering work to support the special benefit requirement?</t>
  </si>
  <si>
    <t>All assessments adopted by the local agency and imposed on properties within the assessment district must be supported by a detailed engineer’s report signed by a registered professional engineer. The report must identify the total cost of the improvements or services, identify the special and general benefits received by properties, describe the method of apportioning the assessment among parcels within the district, and provide the amount of the proposed assessment levied against each parcel</t>
  </si>
  <si>
    <t xml:space="preserve">Is weighted majority (weighted in proportion to the benefit/assessment) of property owners likely to be achieved? </t>
  </si>
  <si>
    <t>Assessment districts are established by a vote of the property owners and require a simple majority (50% plus 1).</t>
  </si>
  <si>
    <t>Answer to all questions need to be "Yes" for SAD formation to take place.</t>
  </si>
  <si>
    <t>A.2.2.
Suitability of SAD</t>
  </si>
  <si>
    <t>Importance to SAD</t>
  </si>
  <si>
    <t>Is the proposed assessment enough to support accumulation of revenues over time?</t>
  </si>
  <si>
    <t>Revenue streams will depend largely on the special assessment applied over properties within the SAD boundaries.</t>
  </si>
  <si>
    <t>Is there high enough new development potential in the area or enough existing properties in need of additional improvements/services that can pay the SAD assessment?</t>
  </si>
  <si>
    <t>Revenue streams depend on the number of development and households that can pay the assessment and fund the SAD.</t>
  </si>
  <si>
    <t>Are there additive, existing taxes such that a new SAD special tax would impose too much of a burden on property owners?</t>
  </si>
  <si>
    <t>If other taxes are affecting properties within the SAD, then adding a special tax might compromise the demand for new units/space and therefore the financial viability of new development.</t>
  </si>
  <si>
    <t>1 = No; 0 = Yes</t>
  </si>
  <si>
    <t>1 = Short-term (0-5 Years); 0.5 = Medium Term-term (5-10 Years); 0 = Long Term-term (+10 Years)</t>
  </si>
  <si>
    <t>Incentives for Development</t>
  </si>
  <si>
    <t>Are there mechanisms (e.g., up-zoning) that can provide incentives for growth in a SAD area and potentially increase its revenue?</t>
  </si>
  <si>
    <t>Upzoning certain areas could provide incentives for development and therefore increase the numbers of parties that can contribute with the SAD assessment.</t>
  </si>
  <si>
    <t>1 = Yes; 0.5 = No, but there is potential for rezoning over time, given process involved and community preferences; 0 = No, and rezoning is not feasible</t>
  </si>
  <si>
    <t>Capacity to Lead the Process</t>
  </si>
  <si>
    <t>Does the leading entity have experience in implementing SAD?</t>
  </si>
  <si>
    <t>Past experience can ensure SAD is implemented correctly as the lead agency probably would have a standard methodology and a track record of calculating and monitoring the new assessment.</t>
  </si>
  <si>
    <t>Task 3 A.2: Evaluation of Value Capture Instruments - Community Facilities District (CFD)</t>
  </si>
  <si>
    <t>CFDs are special tax districts generally created by cities or counties in California to raise revenue to finance facilities and services through the levy of special taxes on properties in the district. The setting of district boundaries and the tax levy are flexible. By the Mello-Roos Act of 1982, a local leading agency may initiate proceedings to establish a CFD only if it has first considered and adopted local goals and policies concerning the use of this chapter. The policies shall include: i ) the priority that various kinds of public facilities and services shall have for financing; ii) the credit quality to be required of bond issues; iii) steps to be taken to ensure that prospective property purchasers are fully informed about their taxpaying obligations imposed under this chapter; iv) criteria for evaluating the equity of tax allocation formulas, and concerning desirable and maximum amounts of special tax to be levied against any parcel pursuant to this chapter; and v) definitions, standards, and assumptions to be used in appraisals .</t>
  </si>
  <si>
    <t>Do conditions allow for CFD to be formed?</t>
  </si>
  <si>
    <t>A.2.1.
Eligibility of Area for CFD</t>
  </si>
  <si>
    <t>If the CFD boundaries are likely to extend over multiple local jurisdictions, are all jurisdictions involved willing to enter into a Joint Powers Agreement?</t>
  </si>
  <si>
    <t>A local leading agency cannot form a district that extends beyond its own territorial limits. If such a district boundary is desired it requires a Joint Powers Agreement with the agency into whose territory the boundary extends</t>
  </si>
  <si>
    <t>Is the CFD aimed at mitigating the impacts of new development?</t>
  </si>
  <si>
    <t>The Legislature limited the use of landowner vote CFDs to mitigating the impacts of new development. If there are pre-existing needs for facilities or services within the local leading agency, Mello-Roos is not to be used as a tool to require new development to pay for them – those needs must be addressed by the community as a whole</t>
  </si>
  <si>
    <t>Do the intended uses of CFD revenues comply with the limitations of the State statute over the type of infrastructure that can be funded with CFD proceeds?</t>
  </si>
  <si>
    <t>CFDs can fund certain type of improvements or services as laid out in the 1982 Mello-Roos Community Facilities Act, including acquisition or improvement of land; construction or improvement of public facilities; installation or improvement of public infrastructure, such as roads, sewers, and water supply systems; financing of certain public services, such as police and fire protection; and ongoing maintenance and operation of these facilities and services.</t>
  </si>
  <si>
    <t>Is there enough buy-in from voters/landowners to pass a threshold vote to form the district?</t>
  </si>
  <si>
    <t>If there less than 12 registered voters in the proposed CFD district (typically a developer-initiated district), a special tax election requires a two-thirds affirmative vote of the qualified electors required to confer the proposed powers to CFD administrator. Of there are 12 or more registered voters, then the  “qualified electors” are the owners of land within the district, with each such owner entitled to one vote for each acre or portion of an acre owned</t>
  </si>
  <si>
    <t>Is there sufficient voter/landowner support (i.e., 10%) to compel the CFD formation process? Otherwise, is the County/city interested in forming it and gathering their support?</t>
  </si>
  <si>
    <t>There is a procedure whereby the local legislative body can be compelled to adopt a Resolution of Intention to form a Community Facilities District. This can be a petition by any two members of the legislative body itself, or a petition by the owners of at least 10% of the land area within the proposed CFD, or a petition by at least 10% of the registered voters within the CFD.</t>
  </si>
  <si>
    <t>Answer to all questions need to be "Yes" for CFD formation to take place.</t>
  </si>
  <si>
    <t>A.2.2.
Suitability of CFD</t>
  </si>
  <si>
    <t>Importance to CFD</t>
  </si>
  <si>
    <t>Is the proposed special tax enough to support accumulation of CFD revenues over time?</t>
  </si>
  <si>
    <t>Revenue streams will depend largely on the special CFD tax rate applied over properties within the CFD boundaries.</t>
  </si>
  <si>
    <t>Is there high enough new development potential in the area that can pay the special CFD tax?</t>
  </si>
  <si>
    <t>Revenue streams depend on new development and households that can pay the special tax and fund the CFD.</t>
  </si>
  <si>
    <t>Are there additive, existing taxes such that a new CFD special tax would impose too much of a burden on property owners?</t>
  </si>
  <si>
    <t>If other taxes are affecting properties within the CFD, then adding a special tax might compromise the demand for new units/space and therefore the financial viability of new development. Moreover, counties and cities may have a property tax burden limit (in the case of San Diego County for example, total of all taxes on property is capped at 1.86% of property value).</t>
  </si>
  <si>
    <t>1 = Timing mostly overlaps; 0.5 = Timing partly overlaps; 0 = Timing does not overlap</t>
  </si>
  <si>
    <t>Are there mechanisms (e.g., up-zoning) that can provide incentives for participation of property owners/new developments in a CFD and potentially increase its revenue?</t>
  </si>
  <si>
    <t>Upzoning certain areas could provide incentives for development and therefore increase the numbers of parties that can contribute with the CFD special tax.</t>
  </si>
  <si>
    <t>1 = Yes; 0.5 = No, but there is potential for rezoning over time, given nature of rezoning process and community preferences; 0 = No, and rezoning is not feasible</t>
  </si>
  <si>
    <t>Does the leading entity have experience in implementing CFD?</t>
  </si>
  <si>
    <t>Past experience can ensure CFD is implemented correctly as the lead agency probably would have a standard methodology and a track record of calculating and monitoring the new tax.</t>
  </si>
  <si>
    <t>Task 3 A.2: Value Capture Instrument Potential- Impact Fees</t>
  </si>
  <si>
    <t>Do conditions allow for an Impact Fee Program to be adopted?</t>
  </si>
  <si>
    <t>A.2.1.
Eligibility of Area for Impact Fee Program</t>
  </si>
  <si>
    <t>Importance to Impact Fees</t>
  </si>
  <si>
    <t>Does the impact program comply with legal conditions required by State statutes (for e.g., California's Mitigation Fee Act)?</t>
  </si>
  <si>
    <t>California's Mitigation Fee Act and other impact fees regulation require that to impose a fee as a condition of approval of a development project, all of the following conditions must be met:
* Identification of the purpose of the fee;
* Identification of how the fee is to be used;
* Determining how a reasonable relationship exists between the fee’s use and the type of development project on which the fee is imposed;
* Determining how a reasonable relationship exists between the need for the public facility and the type of development project on which the fee is imposed.
* Determining how there is a reasonable relationship between the amount of the fee and the cost of the public facility or portion of the public facility attributable to the development on which the fee is imposed.</t>
  </si>
  <si>
    <t>Have land use assumptions for growth areas been determined?</t>
  </si>
  <si>
    <t>Understanding where growth may occur within the city will help plan for specific public facilities and infrastructure that may be needed in several respects. Within this context, an impact fee program can be considered that is limited to a particular geographic area within the city and that addresses the area's peculiar needs.</t>
  </si>
  <si>
    <t>Can a Nexus Study be prepared in the near term?</t>
  </si>
  <si>
    <t>An impact fee must be reasonably related to the cost of the service provided by the local agency. If a development impact fee does not relate to the impact created by development or exceeds the reasonable cost of providing the public service, then the fee may be declared a special tax subject to voter approval. Once a city or county decides to establish a new fee, they typically satisfy the reasonable relationship standard of the MFA by conducting a "nexus study".</t>
  </si>
  <si>
    <t>Does the impact fee required to cover the cost of the works compromise the financial viability of new development?</t>
  </si>
  <si>
    <t>If an impact fee is too high in comparison's with a project's expected returns, then development might not occur and would jeopardize the initial intent of the impact fee (i.e., to permit a development contingent on the cost of its externalities being covered).</t>
  </si>
  <si>
    <t>Answer to all questions need to be "Yes" for Impact Fees to be adopted.</t>
  </si>
  <si>
    <t>A.2.2.
Suitability of Impact Fees</t>
  </si>
  <si>
    <t>Is the proposed fee enough to cover the full cost of public facilities related to the development project?</t>
  </si>
  <si>
    <t>Revenue streams will depend largely on the impact fees applied over new properties.</t>
  </si>
  <si>
    <t>1 = Yes; 0.5 = Partly; 0 = No</t>
  </si>
  <si>
    <t>Is there high enough planned development potential in the area that can pay the impact fee?</t>
  </si>
  <si>
    <t>Revenue streams depend on the number of development and households that can pay the fee.</t>
  </si>
  <si>
    <t>Are there additive, existing taxes such that an impact fee would impose too much of a burden on property owners?</t>
  </si>
  <si>
    <t>If other taxes are affecting properties affected by the impact fee program, then charging an impact fee might compromise the demand for new units/space and reduce an area's development potential.</t>
  </si>
  <si>
    <t>Are there mechanisms (e.g., up-zoning) that can enable additional development and reduce the cost/unit or SF of the mitigation works (and therefore the impact fee per unit or SF)?</t>
  </si>
  <si>
    <t>Upzoning certain areas could provide incentives for development and therefore increase the numbers of parties over which cost of externalities can be shared upon.</t>
  </si>
  <si>
    <t>Does the leading entity have experience in implementing impact fees?</t>
  </si>
  <si>
    <t>Past experience can ensure impact fees are implemented correctly as the lead agency probably would have a standard methodology and a track record of leading the process and ensure compliance with the program.</t>
  </si>
  <si>
    <t>Has the local jurisdiction drafted a capital improvement program (CIP) in concert with the proposed fee program?</t>
  </si>
  <si>
    <t>The use of CIPs to set out the planned use of fee revenue for improvements related to new development combined with the required nexus study can bolster the required findings for a city establishing or increasing a fee.</t>
  </si>
  <si>
    <t>Task 3 B.1: Joint Development Evaluation</t>
  </si>
  <si>
    <t>The evaluation of joint development potential involves two steps:
B.1.1 Eligibility asks a set of go or no-go questions to determine if joint development is possible on the site in question; if the site passes, it is evaluated for potential success, step B.2
B.1.2 Suitability Score estimates how successful the joint development could be by evaluating the site in three ways.  First, it analyzes local real estate market to approximate potential returns for the private developer.  Second, it analyzes potential constraints or delays to development to approximate timing of the development.  Lastly, it analyzes any potential roadblocks in implementing the joint development, factoring in community sentiment and expected cooperation from local jurisdictions.</t>
  </si>
  <si>
    <t>Site Description</t>
  </si>
  <si>
    <t xml:space="preserve">  </t>
  </si>
  <si>
    <t>Site</t>
  </si>
  <si>
    <t>Location</t>
  </si>
  <si>
    <t>Site Ownership</t>
  </si>
  <si>
    <t>Development Program</t>
  </si>
  <si>
    <t>B.1.1 Joint Development Eligibility</t>
  </si>
  <si>
    <t>B.1.2 Joint Development Suitability Score</t>
  </si>
  <si>
    <t>Category</t>
  </si>
  <si>
    <t>Market Viability</t>
  </si>
  <si>
    <t>Development Viability and Timeline</t>
  </si>
  <si>
    <t>Ease of Implementation and Longevity</t>
  </si>
  <si>
    <t>Total Score for Joint Development Potential</t>
  </si>
  <si>
    <t>Importance to Joint Development</t>
  </si>
  <si>
    <t>Is the site not needed by the public agency to sustain agency operations; in other words, is the site "excess property"?</t>
  </si>
  <si>
    <t>Public agencies are required to use land for necessary operations; if land is not necessary, it can be utilized and monetized through joint development.</t>
  </si>
  <si>
    <t>Location of the site, public agency operations and footprint</t>
  </si>
  <si>
    <t>Assessment of agency operations</t>
  </si>
  <si>
    <t>Is development of the site physically possible?</t>
  </si>
  <si>
    <t>Determining is the site can support a new build or improvement, determining if the JD is logistically feasible</t>
  </si>
  <si>
    <t>Size, shape, topography, accessibility of the site to utilities and ROW</t>
  </si>
  <si>
    <t>Analysis of the parcel and surrounding area</t>
  </si>
  <si>
    <t>Employment</t>
  </si>
  <si>
    <t>Household</t>
  </si>
  <si>
    <t>Is there demand for new development in the area?</t>
  </si>
  <si>
    <t>Ability to attract private investment</t>
  </si>
  <si>
    <t>If the project is not financially feasible, is there a need for tax abatements or other incentives? If so, are they available?</t>
  </si>
  <si>
    <t>Capacity for revenue generation</t>
  </si>
  <si>
    <t>Development cost and revenue projection; Site owner JD policy</t>
  </si>
  <si>
    <t>Financial feasibility analysis of the project and scan of available development incentives</t>
  </si>
  <si>
    <t>1 = Yes, necessary tax abatements are available or project is feasible without tax abatements; 0 = No, necessary tax abatements are not available</t>
  </si>
  <si>
    <t>Is the site developable in the near term?</t>
  </si>
  <si>
    <t>Timing of revenue generation</t>
  </si>
  <si>
    <t>Current use of site, future use plans</t>
  </si>
  <si>
    <t>Analysis of regulations and plans on or around the site</t>
  </si>
  <si>
    <t>1 = Yes, within the next 1-3 years; 0.5 = Yes, within the next 3-5 years; 0 = No, over 5 years from now</t>
  </si>
  <si>
    <t>Is rezoning required given the type of real estate development needed to make the JD feasible?</t>
  </si>
  <si>
    <t>Zoning could limit the value of potential development in the project area.</t>
  </si>
  <si>
    <t>Area density parameters (for e.g., max. dwelling units, floor area ratio) compatible with the amount of real estate development needed; rezoning process; historic community reactions to rezoning</t>
  </si>
  <si>
    <t>1= No; 0.5= Yes, but rezoning is feasible; 0 = Yes, and rezoning is not feasible</t>
  </si>
  <si>
    <t>Does development of the area have community support?</t>
  </si>
  <si>
    <t>Protest from the community will provide obstacles to development.</t>
  </si>
  <si>
    <t>Community sentiment, political sentiment</t>
  </si>
  <si>
    <t>Community engagement and analysis of recent elections or interviews</t>
  </si>
  <si>
    <t>Has the public agency defined goals or a strategy for the disposition of excess land/ potential joint development?</t>
  </si>
  <si>
    <t>Being strategic about the use of agency assets can help further the value of the development.</t>
  </si>
  <si>
    <t>Prioritization of transit experience, affordable housing, etc.</t>
  </si>
  <si>
    <t>Analysis of JD policy or past initiatives</t>
  </si>
  <si>
    <t>Does the public agency have clear guidelines that can orient the JD process, including selection of developers, community engagement, and use of proceeds?</t>
  </si>
  <si>
    <t>Joint developments involve many stakeholders and steps, so the agency should have plans in place on how the process will be handled.</t>
  </si>
  <si>
    <t>Developer selection criteria, revenue sharing policy</t>
  </si>
  <si>
    <t>Comparison of agency's JD policy and that of other comparable agency's or other best practices.</t>
  </si>
  <si>
    <t>How cooperative is the local jurisdiction with the public agency or on joint development in general?</t>
  </si>
  <si>
    <t>The developer needs to acquire entitlements from the local jurisdiction in order to start building.</t>
  </si>
  <si>
    <t>City entitlement process and attitude towards joint development</t>
  </si>
  <si>
    <t>Analysis of policy and past participation in joint developments in the City</t>
  </si>
  <si>
    <t>1 = Local jurisdiction is cooperative and works in tandem with transit agency on JD; 0.5 = Local jurisdiction is not cooperative but does interfere with JD ventures; 0 = Local jurisdiction is usually opposed to 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</si>
</sst>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Red]\(#,##0\);\-"/>
    <numFmt numFmtId="166" formatCode="#,##0.00_);[Red]\(#,##0.00\);\-"/>
    <numFmt numFmtId="167" formatCode="0.0%"/>
  </numFmts>
  <fonts count="36">
    <font>
      <sz val="11"/>
      <color theme="1"/>
      <name val="Calibri"/>
      <family val="2"/>
      <scheme val="minor"/>
    </font>
    <font>
      <sz val="11"/>
      <color theme="1"/>
      <name val="Calibri"/>
      <family val="2"/>
      <scheme val="minor"/>
    </font>
    <font>
      <b/>
      <sz val="11"/>
      <color theme="3"/>
      <name val="Tw Cen MT"/>
      <family val="2"/>
    </font>
    <font>
      <b/>
      <sz val="14"/>
      <color theme="3"/>
      <name val="Tw Cen MT"/>
      <family val="2"/>
    </font>
    <font>
      <i/>
      <sz val="11"/>
      <color theme="1" tint="0.34998626667073579"/>
      <name val="Tw Cen MT"/>
      <family val="2"/>
    </font>
    <font>
      <i/>
      <sz val="14"/>
      <color theme="1" tint="0.34998626667073579"/>
      <name val="Tw Cen MT"/>
      <family val="2"/>
    </font>
    <font>
      <sz val="14"/>
      <color indexed="18"/>
      <name val="Tw Cen MT"/>
      <family val="2"/>
    </font>
    <font>
      <sz val="14"/>
      <name val="Tw Cen MT"/>
      <family val="2"/>
    </font>
    <font>
      <sz val="14"/>
      <color rgb="FFFF0000"/>
      <name val="Tw Cen MT"/>
      <family val="2"/>
    </font>
    <font>
      <sz val="11"/>
      <color theme="0"/>
      <name val="Tw Cen MT"/>
      <family val="2"/>
    </font>
    <font>
      <sz val="14"/>
      <color theme="0"/>
      <name val="Tw Cen MT"/>
      <family val="2"/>
    </font>
    <font>
      <b/>
      <sz val="14"/>
      <color rgb="FF002060"/>
      <name val="Tw Cen MT"/>
      <family val="2"/>
    </font>
    <font>
      <sz val="14"/>
      <color rgb="FF002060"/>
      <name val="Tw Cen MT"/>
      <family val="2"/>
    </font>
    <font>
      <sz val="11"/>
      <color rgb="FF0000FF"/>
      <name val="Tw Cen MT"/>
      <family val="2"/>
    </font>
    <font>
      <sz val="14"/>
      <color rgb="FF0000FF"/>
      <name val="Tw Cen MT"/>
      <family val="2"/>
    </font>
    <font>
      <b/>
      <sz val="11"/>
      <color theme="0"/>
      <name val="Tw Cen MT"/>
      <family val="2"/>
    </font>
    <font>
      <b/>
      <sz val="14"/>
      <color theme="0"/>
      <name val="Tw Cen MT"/>
      <family val="2"/>
    </font>
    <font>
      <b/>
      <sz val="11"/>
      <name val="Tw Cen MT"/>
      <family val="2"/>
    </font>
    <font>
      <b/>
      <sz val="14"/>
      <name val="Tw Cen MT"/>
      <family val="2"/>
    </font>
    <font>
      <i/>
      <sz val="14"/>
      <name val="Tw Cen MT"/>
      <family val="2"/>
    </font>
    <font>
      <sz val="11"/>
      <name val="Tw Cen MT"/>
      <family val="2"/>
    </font>
    <font>
      <b/>
      <sz val="14"/>
      <color theme="1"/>
      <name val="Tw Cen MT"/>
      <family val="2"/>
    </font>
    <font>
      <sz val="14"/>
      <color rgb="FF161414"/>
      <name val="Calibri"/>
      <family val="2"/>
    </font>
    <font>
      <b/>
      <sz val="14"/>
      <color rgb="FF0000FF"/>
      <name val="Tw Cen MT"/>
      <family val="2"/>
    </font>
    <font>
      <sz val="14"/>
      <name val="Calibri"/>
      <family val="2"/>
    </font>
    <font>
      <sz val="14"/>
      <name val="Symbol"/>
      <family val="1"/>
      <charset val="2"/>
    </font>
    <font>
      <sz val="14"/>
      <color rgb="FF000000"/>
      <name val="Tw Cen MT"/>
      <family val="2"/>
    </font>
    <font>
      <i/>
      <sz val="14"/>
      <color rgb="FF002060"/>
      <name val="Tw Cen MT"/>
      <family val="2"/>
    </font>
    <font>
      <b/>
      <sz val="14"/>
      <color rgb="FF000000"/>
      <name val="Tw Cen MT"/>
      <family val="2"/>
    </font>
    <font>
      <b/>
      <sz val="14"/>
      <color rgb="FF1F497D"/>
      <name val="Tw Cen MT"/>
      <family val="2"/>
    </font>
    <font>
      <i/>
      <sz val="14"/>
      <color rgb="FF595959"/>
      <name val="Tw Cen MT"/>
      <family val="2"/>
    </font>
    <font>
      <sz val="14"/>
      <color rgb="FF000080"/>
      <name val="Tw Cen MT"/>
      <family val="2"/>
    </font>
    <font>
      <sz val="14"/>
      <color rgb="FFFFFFFF"/>
      <name val="Tw Cen MT"/>
      <family val="2"/>
    </font>
    <font>
      <sz val="11"/>
      <color rgb="FFFFFFFF"/>
      <name val="Tw Cen MT"/>
      <family val="2"/>
    </font>
    <font>
      <b/>
      <sz val="14"/>
      <color rgb="FFFFFFFF"/>
      <name val="Tw Cen MT"/>
      <family val="2"/>
    </font>
    <font>
      <b/>
      <sz val="14"/>
      <name val="Tw Cen MT"/>
    </font>
  </fonts>
  <fills count="8">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3"/>
        <bgColor indexed="64"/>
      </patternFill>
    </fill>
    <fill>
      <patternFill patternType="solid">
        <fgColor rgb="FF808080"/>
        <bgColor rgb="FF000000"/>
      </patternFill>
    </fill>
    <fill>
      <patternFill patternType="solid">
        <fgColor rgb="FF1F497D"/>
        <bgColor rgb="FF000000"/>
      </patternFill>
    </fill>
    <fill>
      <patternFill patternType="solid">
        <fgColor rgb="FFF2F2F2"/>
        <bgColor rgb="FF000000"/>
      </patternFill>
    </fill>
  </fills>
  <borders count="29">
    <border>
      <left/>
      <right/>
      <top/>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right/>
      <top style="dotted">
        <color indexed="64"/>
      </top>
      <bottom/>
      <diagonal/>
    </border>
    <border>
      <left/>
      <right/>
      <top style="thin">
        <color indexed="64"/>
      </top>
      <bottom/>
      <diagonal/>
    </border>
    <border>
      <left/>
      <right/>
      <top style="thin">
        <color theme="0"/>
      </top>
      <bottom style="hair">
        <color theme="1"/>
      </bottom>
      <diagonal/>
    </border>
    <border>
      <left/>
      <right/>
      <top style="hair">
        <color theme="1"/>
      </top>
      <bottom style="hair">
        <color theme="1"/>
      </bottom>
      <diagonal/>
    </border>
    <border>
      <left/>
      <right/>
      <top style="hair">
        <color theme="1"/>
      </top>
      <bottom style="thin">
        <color theme="1"/>
      </bottom>
      <diagonal/>
    </border>
    <border>
      <left/>
      <right/>
      <top/>
      <bottom style="thin">
        <color indexed="64"/>
      </bottom>
      <diagonal/>
    </border>
    <border>
      <left/>
      <right/>
      <top style="thin">
        <color theme="0"/>
      </top>
      <bottom style="thin">
        <color theme="1"/>
      </bottom>
      <diagonal/>
    </border>
    <border>
      <left/>
      <right/>
      <top style="thin">
        <color theme="0"/>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top/>
      <bottom style="hair">
        <color theme="1"/>
      </bottom>
      <diagonal/>
    </border>
    <border>
      <left/>
      <right/>
      <top style="thin">
        <color indexed="64"/>
      </top>
      <bottom style="hair">
        <color theme="1"/>
      </bottom>
      <diagonal/>
    </border>
    <border>
      <left/>
      <right/>
      <top style="thin">
        <color theme="0"/>
      </top>
      <bottom style="hair">
        <color indexed="64"/>
      </bottom>
      <diagonal/>
    </border>
    <border>
      <left/>
      <right/>
      <top style="hair">
        <color indexed="64"/>
      </top>
      <bottom style="hair">
        <color indexed="64"/>
      </bottom>
      <diagonal/>
    </border>
    <border>
      <left/>
      <right/>
      <top style="thin">
        <color theme="0"/>
      </top>
      <bottom/>
      <diagonal/>
    </border>
    <border>
      <left/>
      <right style="thin">
        <color theme="0"/>
      </right>
      <top style="dotted">
        <color theme="1"/>
      </top>
      <bottom/>
      <diagonal/>
    </border>
    <border>
      <left style="thin">
        <color theme="0"/>
      </left>
      <right style="thin">
        <color theme="0"/>
      </right>
      <top/>
      <bottom style="thin">
        <color theme="0"/>
      </bottom>
      <diagonal/>
    </border>
    <border>
      <left/>
      <right/>
      <top/>
      <bottom style="dotted">
        <color indexed="64"/>
      </bottom>
      <diagonal/>
    </border>
    <border>
      <left/>
      <right/>
      <top style="dashed">
        <color indexed="64"/>
      </top>
      <bottom style="dashed">
        <color indexed="64"/>
      </bottom>
      <diagonal/>
    </border>
    <border>
      <left/>
      <right/>
      <top style="dashed">
        <color indexed="64"/>
      </top>
      <bottom style="dotted">
        <color indexed="64"/>
      </bottom>
      <diagonal/>
    </border>
    <border>
      <left/>
      <right/>
      <top/>
      <bottom style="dashed">
        <color indexed="64"/>
      </bottom>
      <diagonal/>
    </border>
    <border>
      <left/>
      <right/>
      <top style="dashed">
        <color indexed="64"/>
      </top>
      <bottom/>
      <diagonal/>
    </border>
    <border>
      <left/>
      <right style="thin">
        <color theme="0"/>
      </right>
      <top style="dashed">
        <color theme="1"/>
      </top>
      <bottom/>
      <diagonal/>
    </border>
    <border>
      <left style="thin">
        <color theme="0"/>
      </left>
      <right style="thin">
        <color theme="0"/>
      </right>
      <top style="thin">
        <color theme="0"/>
      </top>
      <bottom/>
      <diagonal/>
    </border>
    <border>
      <left/>
      <right/>
      <top/>
      <bottom style="thin">
        <color rgb="FF000000"/>
      </bottom>
      <diagonal/>
    </border>
  </borders>
  <cellStyleXfs count="12">
    <xf numFmtId="0" fontId="0" fillId="0" borderId="0"/>
    <xf numFmtId="9" fontId="1" fillId="0" borderId="0" applyFont="0" applyFill="0" applyBorder="0" applyAlignment="0" applyProtection="0"/>
    <xf numFmtId="0" fontId="2" fillId="0" borderId="0" applyFill="0" applyProtection="0">
      <alignment vertical="center"/>
    </xf>
    <xf numFmtId="0" fontId="4" fillId="0" borderId="0">
      <alignment horizontal="left" indent="1"/>
    </xf>
    <xf numFmtId="0" fontId="9" fillId="2" borderId="0" applyNumberFormat="0" applyBorder="0" applyAlignment="0" applyProtection="0"/>
    <xf numFmtId="0" fontId="13" fillId="3" borderId="0" applyNumberFormat="0" applyBorder="0" applyAlignment="0">
      <protection locked="0"/>
    </xf>
    <xf numFmtId="0" fontId="15" fillId="4" borderId="1" applyNumberFormat="0" applyAlignment="0" applyProtection="0">
      <alignment vertical="center"/>
    </xf>
    <xf numFmtId="0" fontId="17" fillId="0" borderId="3" applyNumberFormat="0" applyAlignment="0" applyProtection="0">
      <alignment vertical="center"/>
    </xf>
    <xf numFmtId="0" fontId="17" fillId="0" borderId="4" applyNumberFormat="0" applyFill="0" applyAlignment="0" applyProtection="0">
      <alignment vertical="center"/>
    </xf>
    <xf numFmtId="0" fontId="20" fillId="0" borderId="0" applyNumberFormat="0" applyBorder="0" applyAlignment="0">
      <protection locked="0"/>
    </xf>
    <xf numFmtId="0" fontId="17" fillId="0" borderId="0" applyNumberFormat="0" applyBorder="0" applyProtection="0">
      <alignment vertical="center"/>
    </xf>
    <xf numFmtId="167" fontId="20" fillId="0" borderId="0" applyFont="0" applyFill="0" applyBorder="0" applyAlignment="0" applyProtection="0">
      <protection locked="0"/>
    </xf>
  </cellStyleXfs>
  <cellXfs count="201">
    <xf numFmtId="0" fontId="0" fillId="0" borderId="0" xfId="0"/>
    <xf numFmtId="0" fontId="3" fillId="0" borderId="0" xfId="2" applyFont="1" applyAlignment="1">
      <alignment vertical="top"/>
    </xf>
    <xf numFmtId="0" fontId="5" fillId="0" borderId="0" xfId="3" applyFont="1" applyAlignment="1">
      <alignment horizontal="left" vertical="top"/>
    </xf>
    <xf numFmtId="0" fontId="6" fillId="0" borderId="0" xfId="0" applyFont="1" applyAlignment="1">
      <alignment vertical="top"/>
    </xf>
    <xf numFmtId="0" fontId="7" fillId="0" borderId="0" xfId="0" applyFont="1" applyAlignment="1">
      <alignment vertical="top"/>
    </xf>
    <xf numFmtId="0" fontId="6" fillId="0" borderId="0" xfId="0" applyFont="1" applyAlignment="1">
      <alignment horizontal="center" vertical="top"/>
    </xf>
    <xf numFmtId="0" fontId="6" fillId="0" borderId="0" xfId="0" applyFont="1" applyAlignment="1">
      <alignment horizontal="center" vertical="center"/>
    </xf>
    <xf numFmtId="0" fontId="8" fillId="0" borderId="0" xfId="0" applyFont="1" applyAlignment="1">
      <alignment vertical="top"/>
    </xf>
    <xf numFmtId="0" fontId="10" fillId="2" borderId="0" xfId="4" applyFont="1" applyAlignment="1">
      <alignment vertical="top"/>
    </xf>
    <xf numFmtId="0" fontId="10" fillId="2" borderId="0" xfId="4" applyFont="1" applyAlignment="1">
      <alignment vertical="center"/>
    </xf>
    <xf numFmtId="0" fontId="10" fillId="2" borderId="0" xfId="4" applyFont="1" applyAlignment="1">
      <alignment horizontal="center" vertical="top"/>
    </xf>
    <xf numFmtId="0" fontId="10" fillId="2" borderId="0" xfId="4" applyFont="1" applyAlignment="1">
      <alignment horizontal="center" vertical="center"/>
    </xf>
    <xf numFmtId="0" fontId="11" fillId="3" borderId="0" xfId="4" applyFont="1" applyFill="1" applyAlignment="1">
      <alignment vertical="top"/>
    </xf>
    <xf numFmtId="0" fontId="12" fillId="3" borderId="0" xfId="4" applyFont="1" applyFill="1" applyAlignment="1">
      <alignment vertical="top"/>
    </xf>
    <xf numFmtId="0" fontId="12" fillId="3" borderId="0" xfId="4" applyFont="1" applyFill="1" applyAlignment="1">
      <alignment horizontal="center" vertical="top"/>
    </xf>
    <xf numFmtId="0" fontId="14" fillId="3" borderId="0" xfId="5" applyFont="1" applyAlignment="1">
      <alignment vertical="top"/>
      <protection locked="0"/>
    </xf>
    <xf numFmtId="0" fontId="7" fillId="0" borderId="0" xfId="0" applyFont="1" applyAlignment="1">
      <alignment horizontal="center" vertical="top"/>
    </xf>
    <xf numFmtId="0" fontId="16" fillId="4" borderId="2" xfId="6" applyFont="1" applyBorder="1" applyAlignment="1">
      <alignment vertical="top" wrapText="1"/>
    </xf>
    <xf numFmtId="0" fontId="16" fillId="4" borderId="2" xfId="6" applyFont="1" applyBorder="1" applyAlignment="1">
      <alignment horizontal="center" vertical="top"/>
    </xf>
    <xf numFmtId="164" fontId="7" fillId="0" borderId="0" xfId="0" applyNumberFormat="1" applyFont="1" applyAlignment="1">
      <alignment horizontal="left" vertical="top"/>
    </xf>
    <xf numFmtId="0" fontId="18" fillId="0" borderId="3" xfId="7" applyFont="1" applyAlignment="1">
      <alignment horizontal="center" vertical="top"/>
    </xf>
    <xf numFmtId="164" fontId="7" fillId="0" borderId="0" xfId="0" applyNumberFormat="1" applyFont="1" applyAlignment="1">
      <alignment horizontal="center" vertical="top"/>
    </xf>
    <xf numFmtId="164" fontId="18" fillId="0" borderId="0" xfId="0" applyNumberFormat="1" applyFont="1" applyAlignment="1">
      <alignment vertical="top"/>
    </xf>
    <xf numFmtId="0" fontId="7" fillId="0" borderId="0" xfId="0" applyFont="1" applyAlignment="1">
      <alignment vertical="top" wrapText="1"/>
    </xf>
    <xf numFmtId="0" fontId="16" fillId="4" borderId="2" xfId="6" applyFont="1" applyBorder="1" applyAlignment="1">
      <alignment horizontal="center" vertical="top" wrapText="1"/>
    </xf>
    <xf numFmtId="164" fontId="7" fillId="0" borderId="0" xfId="0" applyNumberFormat="1" applyFont="1" applyAlignment="1">
      <alignment vertical="top"/>
    </xf>
    <xf numFmtId="1" fontId="14" fillId="3" borderId="0" xfId="0" applyNumberFormat="1" applyFont="1" applyFill="1" applyAlignment="1">
      <alignment horizontal="center" vertical="top"/>
    </xf>
    <xf numFmtId="0" fontId="18" fillId="0" borderId="1" xfId="8" applyFont="1" applyBorder="1" applyAlignment="1">
      <alignment vertical="top"/>
    </xf>
    <xf numFmtId="1" fontId="18" fillId="0" borderId="1" xfId="8" applyNumberFormat="1" applyFont="1" applyFill="1" applyBorder="1" applyAlignment="1">
      <alignment horizontal="center" vertical="top"/>
    </xf>
    <xf numFmtId="0" fontId="19" fillId="0" borderId="0" xfId="0" applyFont="1" applyAlignment="1">
      <alignment vertical="top"/>
    </xf>
    <xf numFmtId="0" fontId="16" fillId="4" borderId="2" xfId="6" applyFont="1" applyBorder="1" applyAlignment="1">
      <alignment horizontal="left" vertical="top" wrapText="1"/>
    </xf>
    <xf numFmtId="0" fontId="18" fillId="0" borderId="5" xfId="0" applyFont="1" applyBorder="1" applyAlignment="1">
      <alignment horizontal="left" vertical="top" wrapText="1"/>
    </xf>
    <xf numFmtId="0" fontId="7" fillId="0" borderId="5" xfId="0" applyFont="1" applyBorder="1" applyAlignment="1">
      <alignment horizontal="left" vertical="top" wrapText="1"/>
    </xf>
    <xf numFmtId="0" fontId="14" fillId="3" borderId="5" xfId="5" applyFont="1" applyBorder="1" applyAlignment="1">
      <alignment horizontal="center" vertical="top" wrapText="1"/>
      <protection locked="0"/>
    </xf>
    <xf numFmtId="0" fontId="14" fillId="3" borderId="5" xfId="5" applyFont="1" applyBorder="1" applyAlignment="1">
      <alignment horizontal="left" vertical="top" wrapText="1"/>
      <protection locked="0"/>
    </xf>
    <xf numFmtId="165" fontId="7" fillId="0" borderId="0" xfId="9" applyNumberFormat="1" applyFont="1" applyAlignment="1">
      <alignment horizontal="center" vertical="top"/>
      <protection locked="0"/>
    </xf>
    <xf numFmtId="0" fontId="18" fillId="0" borderId="6" xfId="0" applyFont="1" applyBorder="1" applyAlignment="1">
      <alignment horizontal="left" vertical="top" wrapText="1"/>
    </xf>
    <xf numFmtId="0" fontId="7" fillId="0" borderId="6" xfId="0" applyFont="1" applyBorder="1" applyAlignment="1">
      <alignment horizontal="left" vertical="top" wrapText="1"/>
    </xf>
    <xf numFmtId="0" fontId="14" fillId="3" borderId="6" xfId="5" applyFont="1" applyBorder="1" applyAlignment="1">
      <alignment horizontal="center" vertical="top" wrapText="1"/>
      <protection locked="0"/>
    </xf>
    <xf numFmtId="0" fontId="14" fillId="3" borderId="6" xfId="5" applyFont="1" applyBorder="1" applyAlignment="1">
      <alignment horizontal="left" vertical="top" wrapText="1"/>
      <protection locked="0"/>
    </xf>
    <xf numFmtId="166" fontId="7" fillId="0" borderId="0" xfId="9" applyNumberFormat="1" applyFont="1" applyAlignment="1">
      <alignment horizontal="center" vertical="top"/>
      <protection locked="0"/>
    </xf>
    <xf numFmtId="0" fontId="18" fillId="0" borderId="7" xfId="0" applyFont="1" applyBorder="1" applyAlignment="1">
      <alignment horizontal="left" vertical="top" wrapText="1"/>
    </xf>
    <xf numFmtId="0" fontId="7" fillId="0" borderId="7" xfId="0" applyFont="1" applyBorder="1" applyAlignment="1">
      <alignment vertical="top" wrapText="1"/>
    </xf>
    <xf numFmtId="0" fontId="14" fillId="3" borderId="7" xfId="5" applyFont="1" applyBorder="1" applyAlignment="1">
      <alignment horizontal="center" vertical="top" wrapText="1"/>
      <protection locked="0"/>
    </xf>
    <xf numFmtId="0" fontId="14" fillId="3" borderId="7" xfId="5" applyFont="1" applyBorder="1" applyAlignment="1">
      <alignment horizontal="left" vertical="top" wrapText="1"/>
      <protection locked="0"/>
    </xf>
    <xf numFmtId="0" fontId="0" fillId="0" borderId="0" xfId="0" applyAlignment="1">
      <alignment vertical="top"/>
    </xf>
    <xf numFmtId="0" fontId="18" fillId="0" borderId="0" xfId="7" applyFont="1" applyBorder="1" applyAlignment="1">
      <alignment horizontal="left" vertical="top"/>
    </xf>
    <xf numFmtId="0" fontId="18" fillId="0" borderId="0" xfId="7" applyFont="1" applyBorder="1" applyAlignment="1">
      <alignment vertical="top"/>
    </xf>
    <xf numFmtId="0" fontId="18" fillId="0" borderId="0" xfId="7" applyFont="1" applyBorder="1" applyAlignment="1">
      <alignment vertical="top" wrapText="1"/>
    </xf>
    <xf numFmtId="0" fontId="18" fillId="0" borderId="0" xfId="7" applyFont="1" applyBorder="1" applyAlignment="1">
      <alignment horizontal="center" vertical="top"/>
    </xf>
    <xf numFmtId="0" fontId="18" fillId="0" borderId="0" xfId="10" applyFont="1" applyAlignment="1">
      <alignment vertical="top"/>
    </xf>
    <xf numFmtId="0" fontId="18" fillId="0" borderId="0" xfId="2" applyFont="1" applyAlignment="1">
      <alignment vertical="top"/>
    </xf>
    <xf numFmtId="0" fontId="18" fillId="0" borderId="8" xfId="10" applyFont="1" applyBorder="1" applyAlignment="1">
      <alignment horizontal="center" vertical="center"/>
    </xf>
    <xf numFmtId="0" fontId="16" fillId="4" borderId="1" xfId="6" applyFont="1" applyAlignment="1">
      <alignment horizontal="center" vertical="center"/>
    </xf>
    <xf numFmtId="0" fontId="7" fillId="0" borderId="9" xfId="0" applyFont="1" applyBorder="1" applyAlignment="1">
      <alignment horizontal="left" vertical="top" wrapText="1"/>
    </xf>
    <xf numFmtId="0" fontId="7" fillId="0" borderId="9" xfId="0" applyFont="1" applyBorder="1" applyAlignment="1">
      <alignment vertical="top" wrapText="1"/>
    </xf>
    <xf numFmtId="0" fontId="14" fillId="3" borderId="1" xfId="0" applyFont="1" applyFill="1" applyBorder="1" applyAlignment="1">
      <alignment horizontal="center" vertical="top"/>
    </xf>
    <xf numFmtId="0" fontId="14" fillId="3" borderId="10" xfId="5" applyFont="1" applyBorder="1" applyAlignment="1">
      <alignment horizontal="left" vertical="top" wrapText="1"/>
      <protection locked="0"/>
    </xf>
    <xf numFmtId="0" fontId="14" fillId="3" borderId="1" xfId="5" applyFont="1" applyBorder="1" applyAlignment="1">
      <alignment vertical="top" wrapText="1"/>
      <protection locked="0"/>
    </xf>
    <xf numFmtId="0" fontId="13" fillId="3" borderId="1" xfId="5" applyBorder="1" applyAlignment="1">
      <alignment vertical="top" wrapText="1"/>
      <protection locked="0"/>
    </xf>
    <xf numFmtId="1" fontId="21" fillId="0" borderId="0" xfId="7" applyNumberFormat="1" applyFont="1" applyBorder="1" applyAlignment="1">
      <alignment horizontal="center" vertical="top"/>
    </xf>
    <xf numFmtId="164" fontId="18" fillId="0" borderId="0" xfId="0" applyNumberFormat="1" applyFont="1" applyAlignment="1">
      <alignment horizontal="center" vertical="top"/>
    </xf>
    <xf numFmtId="0" fontId="7" fillId="0" borderId="5" xfId="0" applyFont="1" applyBorder="1" applyAlignment="1">
      <alignment vertical="top" wrapText="1"/>
    </xf>
    <xf numFmtId="0" fontId="14" fillId="3" borderId="11" xfId="0" applyFont="1" applyFill="1" applyBorder="1" applyAlignment="1">
      <alignment horizontal="center" vertical="top"/>
    </xf>
    <xf numFmtId="0" fontId="14" fillId="3" borderId="12" xfId="5" applyFont="1" applyBorder="1" applyAlignment="1">
      <alignment vertical="top" wrapText="1"/>
      <protection locked="0"/>
    </xf>
    <xf numFmtId="0" fontId="14" fillId="3" borderId="11" xfId="5" applyFont="1" applyBorder="1" applyAlignment="1">
      <alignment vertical="top" wrapText="1"/>
      <protection locked="0"/>
    </xf>
    <xf numFmtId="0" fontId="7" fillId="0" borderId="7" xfId="0" applyFont="1" applyBorder="1" applyAlignment="1">
      <alignment horizontal="left" vertical="top" wrapText="1"/>
    </xf>
    <xf numFmtId="0" fontId="14" fillId="3" borderId="13" xfId="0" applyFont="1" applyFill="1" applyBorder="1" applyAlignment="1">
      <alignment horizontal="center" vertical="top"/>
    </xf>
    <xf numFmtId="0" fontId="14" fillId="3" borderId="8" xfId="5" applyFont="1" applyBorder="1" applyAlignment="1">
      <alignment horizontal="left" vertical="top" wrapText="1"/>
      <protection locked="0"/>
    </xf>
    <xf numFmtId="0" fontId="14" fillId="3" borderId="8" xfId="5" applyFont="1" applyBorder="1" applyAlignment="1">
      <alignment vertical="top" wrapText="1"/>
      <protection locked="0"/>
    </xf>
    <xf numFmtId="0" fontId="18" fillId="0" borderId="0" xfId="0" applyFont="1" applyAlignment="1">
      <alignment vertical="top"/>
    </xf>
    <xf numFmtId="0" fontId="7" fillId="0" borderId="14" xfId="0" applyFont="1" applyBorder="1" applyAlignment="1">
      <alignment horizontal="left" vertical="top" wrapText="1"/>
    </xf>
    <xf numFmtId="0" fontId="7" fillId="0" borderId="15" xfId="0" applyFont="1" applyBorder="1" applyAlignment="1">
      <alignment vertical="top" wrapText="1"/>
    </xf>
    <xf numFmtId="0" fontId="7" fillId="0" borderId="14" xfId="0" applyFont="1" applyBorder="1" applyAlignment="1">
      <alignment vertical="top" wrapText="1"/>
    </xf>
    <xf numFmtId="0" fontId="14" fillId="3" borderId="16" xfId="5" applyFont="1" applyBorder="1" applyAlignment="1">
      <alignment horizontal="left" vertical="top"/>
      <protection locked="0"/>
    </xf>
    <xf numFmtId="0" fontId="14" fillId="3" borderId="16" xfId="5" applyFont="1" applyBorder="1">
      <protection locked="0"/>
    </xf>
    <xf numFmtId="0" fontId="7" fillId="0" borderId="6" xfId="0" applyFont="1" applyBorder="1" applyAlignment="1">
      <alignment vertical="top" wrapText="1"/>
    </xf>
    <xf numFmtId="0" fontId="14" fillId="3" borderId="17" xfId="0" applyFont="1" applyFill="1" applyBorder="1" applyAlignment="1">
      <alignment horizontal="center" vertical="top"/>
    </xf>
    <xf numFmtId="0" fontId="14" fillId="3" borderId="17" xfId="5" applyFont="1" applyBorder="1" applyAlignment="1">
      <alignment horizontal="left" vertical="top"/>
      <protection locked="0"/>
    </xf>
    <xf numFmtId="0" fontId="14" fillId="3" borderId="17" xfId="5" applyFont="1" applyBorder="1">
      <protection locked="0"/>
    </xf>
    <xf numFmtId="0" fontId="14" fillId="3" borderId="8" xfId="5" applyFont="1" applyBorder="1" applyAlignment="1">
      <alignment horizontal="left" vertical="top"/>
      <protection locked="0"/>
    </xf>
    <xf numFmtId="0" fontId="7" fillId="0" borderId="0" xfId="0" applyFont="1" applyAlignment="1">
      <alignment horizontal="center" vertical="center"/>
    </xf>
    <xf numFmtId="14" fontId="3" fillId="0" borderId="0" xfId="2" applyNumberFormat="1" applyFont="1" applyProtection="1">
      <alignment vertical="center"/>
    </xf>
    <xf numFmtId="0" fontId="7" fillId="0" borderId="0" xfId="0" applyFont="1"/>
    <xf numFmtId="9" fontId="3" fillId="0" borderId="0" xfId="1" applyFont="1" applyAlignment="1" applyProtection="1">
      <alignment vertical="center"/>
    </xf>
    <xf numFmtId="9" fontId="7" fillId="0" borderId="0" xfId="1" applyFont="1" applyProtection="1"/>
    <xf numFmtId="0" fontId="8" fillId="0" borderId="0" xfId="0" applyFont="1"/>
    <xf numFmtId="9" fontId="8" fillId="0" borderId="0" xfId="1" applyFont="1" applyProtection="1"/>
    <xf numFmtId="0" fontId="10" fillId="2" borderId="0" xfId="4" applyFont="1"/>
    <xf numFmtId="9" fontId="10" fillId="2" borderId="0" xfId="1" applyFont="1" applyFill="1" applyProtection="1"/>
    <xf numFmtId="0" fontId="7" fillId="0" borderId="0" xfId="0" applyFont="1" applyAlignment="1">
      <alignment horizontal="left" wrapText="1"/>
    </xf>
    <xf numFmtId="0" fontId="3" fillId="0" borderId="0" xfId="2" applyFont="1">
      <alignment vertical="center"/>
    </xf>
    <xf numFmtId="0" fontId="7" fillId="0" borderId="0" xfId="0" applyFont="1" applyAlignment="1">
      <alignment horizontal="center"/>
    </xf>
    <xf numFmtId="0" fontId="7" fillId="0" borderId="0" xfId="0" applyFont="1" applyAlignment="1">
      <alignment horizontal="left" vertical="center" wrapText="1"/>
    </xf>
    <xf numFmtId="0" fontId="16" fillId="4" borderId="1" xfId="6" applyFont="1" applyAlignment="1">
      <alignment wrapText="1"/>
    </xf>
    <xf numFmtId="0" fontId="16" fillId="4" borderId="1" xfId="6" applyFont="1" applyAlignment="1">
      <alignment horizontal="center"/>
    </xf>
    <xf numFmtId="0" fontId="18" fillId="0" borderId="18" xfId="0" applyFont="1" applyBorder="1" applyAlignment="1">
      <alignment vertical="center"/>
    </xf>
    <xf numFmtId="0" fontId="18" fillId="0" borderId="3" xfId="7" applyFont="1" applyAlignment="1">
      <alignment horizontal="center" vertical="center" wrapText="1"/>
    </xf>
    <xf numFmtId="0" fontId="18" fillId="0" borderId="0" xfId="0" applyFont="1" applyAlignment="1">
      <alignment vertical="center"/>
    </xf>
    <xf numFmtId="0" fontId="18" fillId="0" borderId="4" xfId="0" applyFont="1" applyBorder="1" applyAlignment="1">
      <alignment vertical="center" wrapText="1"/>
    </xf>
    <xf numFmtId="0" fontId="18" fillId="0" borderId="0" xfId="0" applyFont="1" applyAlignment="1">
      <alignment vertical="center" wrapText="1"/>
    </xf>
    <xf numFmtId="0" fontId="18" fillId="0" borderId="8" xfId="0" applyFont="1" applyBorder="1" applyAlignment="1">
      <alignment vertical="center" wrapText="1"/>
    </xf>
    <xf numFmtId="0" fontId="22" fillId="0" borderId="0" xfId="0" applyFont="1"/>
    <xf numFmtId="0" fontId="18" fillId="0" borderId="0" xfId="0" applyFont="1"/>
    <xf numFmtId="9" fontId="22" fillId="0" borderId="0" xfId="1" applyFont="1" applyProtection="1"/>
    <xf numFmtId="0" fontId="16" fillId="4" borderId="1" xfId="6" applyFont="1" applyAlignment="1">
      <alignment horizontal="center" wrapText="1"/>
    </xf>
    <xf numFmtId="0" fontId="18" fillId="0" borderId="0" xfId="0" applyFont="1" applyAlignment="1">
      <alignment horizontal="left" vertical="center" wrapText="1"/>
    </xf>
    <xf numFmtId="9" fontId="24" fillId="0" borderId="0" xfId="1" applyFont="1" applyProtection="1"/>
    <xf numFmtId="0" fontId="7" fillId="0" borderId="0" xfId="0" applyFont="1" applyAlignment="1">
      <alignment vertical="center" wrapText="1"/>
    </xf>
    <xf numFmtId="0" fontId="8" fillId="0" borderId="0" xfId="0" applyFont="1" applyAlignment="1">
      <alignment wrapText="1"/>
    </xf>
    <xf numFmtId="0" fontId="18" fillId="0" borderId="3" xfId="7" applyFont="1" applyAlignment="1"/>
    <xf numFmtId="0" fontId="19" fillId="0" borderId="0" xfId="0" applyFont="1"/>
    <xf numFmtId="0" fontId="19" fillId="0" borderId="0" xfId="0" applyFont="1" applyAlignment="1">
      <alignment wrapText="1"/>
    </xf>
    <xf numFmtId="9" fontId="25" fillId="0" borderId="0" xfId="1" applyFont="1" applyAlignment="1" applyProtection="1">
      <alignment horizontal="justify" vertical="center"/>
    </xf>
    <xf numFmtId="0" fontId="18" fillId="0" borderId="0" xfId="10" applyFont="1">
      <alignment vertical="center"/>
    </xf>
    <xf numFmtId="0" fontId="16" fillId="4" borderId="1" xfId="6" applyFont="1" applyAlignment="1">
      <alignment horizontal="left" vertical="center" wrapText="1"/>
    </xf>
    <xf numFmtId="0" fontId="16" fillId="4" borderId="1" xfId="6" applyFont="1" applyAlignment="1">
      <alignment horizontal="center" vertical="center" wrapText="1"/>
    </xf>
    <xf numFmtId="0" fontId="26" fillId="0" borderId="4" xfId="0" applyFont="1" applyBorder="1" applyAlignment="1">
      <alignment horizontal="left" vertical="top" wrapText="1" readingOrder="1"/>
    </xf>
    <xf numFmtId="0" fontId="26" fillId="0" borderId="0" xfId="0" applyFont="1" applyAlignment="1">
      <alignment horizontal="left" vertical="top" wrapText="1" readingOrder="1"/>
    </xf>
    <xf numFmtId="0" fontId="18" fillId="0" borderId="3" xfId="7" applyFont="1" applyAlignment="1">
      <alignment horizontal="left" vertical="top" wrapText="1" readingOrder="1"/>
    </xf>
    <xf numFmtId="0" fontId="18" fillId="0" borderId="3" xfId="7" applyFont="1" applyAlignment="1">
      <alignment horizontal="center" vertical="top" wrapText="1" readingOrder="1"/>
    </xf>
    <xf numFmtId="0" fontId="18" fillId="0" borderId="3" xfId="7" applyFont="1" applyAlignment="1">
      <alignment horizontal="center" vertical="center"/>
    </xf>
    <xf numFmtId="2" fontId="7" fillId="0" borderId="0" xfId="0" applyNumberFormat="1" applyFont="1" applyAlignment="1">
      <alignment horizontal="center" vertical="center"/>
    </xf>
    <xf numFmtId="0" fontId="7" fillId="0" borderId="0" xfId="0" applyFont="1" applyAlignment="1">
      <alignment horizontal="left" vertical="center"/>
    </xf>
    <xf numFmtId="0" fontId="18" fillId="0" borderId="3" xfId="7" applyFont="1" applyAlignment="1">
      <alignment horizontal="left" vertical="center" wrapText="1" readingOrder="1"/>
    </xf>
    <xf numFmtId="0" fontId="26" fillId="0" borderId="0" xfId="0" applyFont="1" applyAlignment="1">
      <alignment horizontal="left" vertical="center" wrapText="1" readingOrder="1"/>
    </xf>
    <xf numFmtId="9" fontId="26" fillId="0" borderId="0" xfId="1" applyFont="1" applyAlignment="1" applyProtection="1">
      <alignment horizontal="left" vertical="top" wrapText="1" readingOrder="1"/>
    </xf>
    <xf numFmtId="9" fontId="10" fillId="2" borderId="0" xfId="1" applyFont="1" applyFill="1" applyAlignment="1" applyProtection="1">
      <alignment horizontal="center" vertical="center"/>
    </xf>
    <xf numFmtId="0" fontId="18" fillId="0" borderId="10" xfId="0" applyFont="1" applyBorder="1" applyAlignment="1">
      <alignment vertical="center"/>
    </xf>
    <xf numFmtId="0" fontId="18" fillId="0" borderId="10" xfId="0" applyFont="1" applyBorder="1" applyAlignment="1">
      <alignment horizontal="center" vertical="center" wrapText="1"/>
    </xf>
    <xf numFmtId="0" fontId="7" fillId="0" borderId="0" xfId="0" applyFont="1" applyAlignment="1">
      <alignment vertical="center"/>
    </xf>
    <xf numFmtId="0" fontId="18" fillId="0" borderId="4" xfId="0" applyFont="1" applyBorder="1" applyAlignment="1">
      <alignment vertical="center"/>
    </xf>
    <xf numFmtId="0" fontId="18" fillId="0" borderId="8" xfId="0" applyFont="1" applyBorder="1" applyAlignment="1">
      <alignment vertical="center"/>
    </xf>
    <xf numFmtId="0" fontId="11" fillId="0" borderId="2" xfId="0" applyFont="1" applyBorder="1"/>
    <xf numFmtId="0" fontId="11" fillId="0" borderId="0" xfId="0" applyFont="1"/>
    <xf numFmtId="0" fontId="18" fillId="0" borderId="19" xfId="0" applyFont="1" applyBorder="1" applyAlignment="1">
      <alignment horizontal="center" vertical="center" wrapText="1"/>
    </xf>
    <xf numFmtId="0" fontId="27" fillId="0" borderId="20" xfId="0" applyFont="1" applyBorder="1" applyAlignment="1">
      <alignment horizontal="left" vertical="center"/>
    </xf>
    <xf numFmtId="0" fontId="11" fillId="0" borderId="18" xfId="0" applyFont="1" applyBorder="1"/>
    <xf numFmtId="0" fontId="28" fillId="0" borderId="18" xfId="0" applyFont="1" applyBorder="1" applyAlignment="1">
      <alignment horizontal="left" vertical="top" wrapText="1" readingOrder="1"/>
    </xf>
    <xf numFmtId="9" fontId="7" fillId="0" borderId="0" xfId="1" applyFont="1" applyAlignment="1" applyProtection="1">
      <alignment horizontal="center" vertical="center"/>
    </xf>
    <xf numFmtId="0" fontId="28" fillId="0" borderId="18" xfId="0" applyFont="1" applyBorder="1" applyAlignment="1">
      <alignment horizontal="left" vertical="top" readingOrder="1"/>
    </xf>
    <xf numFmtId="9" fontId="24" fillId="0" borderId="0" xfId="1" applyFont="1" applyAlignment="1" applyProtection="1">
      <alignment vertical="center"/>
    </xf>
    <xf numFmtId="0" fontId="26" fillId="0" borderId="21" xfId="0" applyFont="1" applyBorder="1" applyAlignment="1">
      <alignment vertical="top" wrapText="1"/>
    </xf>
    <xf numFmtId="9" fontId="7" fillId="0" borderId="0" xfId="1" applyFont="1" applyBorder="1" applyProtection="1"/>
    <xf numFmtId="0" fontId="7" fillId="0" borderId="4" xfId="0" applyFont="1" applyBorder="1" applyAlignment="1">
      <alignment vertical="top" wrapText="1"/>
    </xf>
    <xf numFmtId="0" fontId="26" fillId="0" borderId="24" xfId="0" applyFont="1" applyBorder="1" applyAlignment="1">
      <alignment horizontal="left" vertical="top" wrapText="1" readingOrder="1"/>
    </xf>
    <xf numFmtId="0" fontId="26" fillId="0" borderId="23" xfId="0" applyFont="1" applyBorder="1" applyAlignment="1">
      <alignment vertical="top" wrapText="1"/>
    </xf>
    <xf numFmtId="0" fontId="7" fillId="0" borderId="25" xfId="0" applyFont="1" applyBorder="1" applyAlignment="1">
      <alignment vertical="top" wrapText="1"/>
    </xf>
    <xf numFmtId="0" fontId="24" fillId="0" borderId="0" xfId="0" applyFont="1"/>
    <xf numFmtId="0" fontId="18" fillId="0" borderId="26" xfId="0" applyFont="1" applyBorder="1" applyAlignment="1">
      <alignment horizontal="center" vertical="center" wrapText="1"/>
    </xf>
    <xf numFmtId="0" fontId="25" fillId="0" borderId="0" xfId="0" applyFont="1" applyAlignment="1">
      <alignment horizontal="justify" vertical="center"/>
    </xf>
    <xf numFmtId="0" fontId="18" fillId="0" borderId="3" xfId="7" applyFont="1" applyAlignment="1">
      <alignment vertical="top" wrapText="1"/>
    </xf>
    <xf numFmtId="0" fontId="26" fillId="0" borderId="0" xfId="0" applyFont="1" applyAlignment="1">
      <alignment vertical="top" wrapText="1"/>
    </xf>
    <xf numFmtId="0" fontId="16" fillId="4" borderId="4" xfId="6" applyFont="1" applyBorder="1" applyAlignment="1">
      <alignment horizontal="left" vertical="center" wrapText="1"/>
    </xf>
    <xf numFmtId="0" fontId="16" fillId="4" borderId="4" xfId="6" applyFont="1" applyBorder="1" applyAlignment="1">
      <alignment horizontal="center" vertical="center" wrapText="1"/>
    </xf>
    <xf numFmtId="9" fontId="16" fillId="4" borderId="4" xfId="1" applyFont="1" applyFill="1" applyBorder="1" applyAlignment="1" applyProtection="1">
      <alignment horizontal="center" vertical="center" wrapText="1"/>
    </xf>
    <xf numFmtId="0" fontId="30" fillId="0" borderId="0" xfId="0" applyFont="1" applyBorder="1" applyAlignment="1"/>
    <xf numFmtId="0" fontId="32" fillId="5" borderId="0" xfId="0" applyFont="1" applyFill="1" applyBorder="1" applyAlignment="1"/>
    <xf numFmtId="0" fontId="33" fillId="5" borderId="0" xfId="0" applyFont="1" applyFill="1" applyBorder="1" applyAlignment="1"/>
    <xf numFmtId="0" fontId="7" fillId="0" borderId="0" xfId="0" applyFont="1" applyBorder="1" applyAlignment="1">
      <alignment wrapText="1"/>
    </xf>
    <xf numFmtId="0" fontId="34" fillId="6" borderId="1" xfId="0" applyFont="1" applyFill="1" applyBorder="1" applyAlignment="1"/>
    <xf numFmtId="0" fontId="18" fillId="0" borderId="0" xfId="0" applyFont="1" applyBorder="1" applyAlignment="1"/>
    <xf numFmtId="0" fontId="34" fillId="6" borderId="1" xfId="0" applyFont="1" applyFill="1" applyBorder="1" applyAlignment="1">
      <alignment wrapText="1"/>
    </xf>
    <xf numFmtId="0" fontId="14" fillId="7" borderId="0" xfId="0" applyFont="1" applyFill="1" applyBorder="1" applyAlignment="1">
      <alignment wrapText="1"/>
    </xf>
    <xf numFmtId="0" fontId="18" fillId="0" borderId="3" xfId="0" applyFont="1" applyBorder="1" applyAlignment="1">
      <alignment wrapText="1"/>
    </xf>
    <xf numFmtId="0" fontId="14" fillId="7" borderId="0" xfId="0" applyFont="1" applyFill="1" applyBorder="1" applyAlignment="1"/>
    <xf numFmtId="0" fontId="14" fillId="7" borderId="21" xfId="0" applyFont="1" applyFill="1" applyBorder="1" applyAlignment="1">
      <alignment wrapText="1"/>
    </xf>
    <xf numFmtId="0" fontId="7" fillId="0" borderId="3" xfId="0" applyFont="1" applyBorder="1" applyAlignment="1"/>
    <xf numFmtId="0" fontId="7" fillId="0" borderId="3" xfId="7" applyFont="1" applyAlignment="1">
      <alignment horizontal="center" vertical="center"/>
    </xf>
    <xf numFmtId="164" fontId="16" fillId="0" borderId="4" xfId="0" applyNumberFormat="1" applyFont="1" applyBorder="1" applyAlignment="1">
      <alignment horizontal="center" vertical="center" wrapText="1"/>
    </xf>
    <xf numFmtId="0" fontId="7" fillId="0" borderId="4" xfId="0" applyFont="1" applyBorder="1" applyAlignment="1">
      <alignment horizontal="left" vertical="top" wrapText="1"/>
    </xf>
    <xf numFmtId="0" fontId="23" fillId="3" borderId="0" xfId="5" applyFont="1" applyAlignment="1">
      <alignment horizontal="center" vertical="top" wrapText="1"/>
      <protection locked="0"/>
    </xf>
    <xf numFmtId="0" fontId="7" fillId="0" borderId="8" xfId="0" applyFont="1" applyBorder="1" applyAlignment="1">
      <alignment horizontal="center" vertical="top"/>
    </xf>
    <xf numFmtId="0" fontId="7" fillId="0" borderId="22" xfId="0" applyFont="1" applyBorder="1" applyAlignment="1">
      <alignment vertical="top" wrapText="1"/>
    </xf>
    <xf numFmtId="0" fontId="7" fillId="0" borderId="21" xfId="0" applyFont="1" applyBorder="1" applyAlignment="1">
      <alignment vertical="top" wrapText="1"/>
    </xf>
    <xf numFmtId="0" fontId="14" fillId="3" borderId="0" xfId="5" applyFont="1" applyAlignment="1">
      <alignment horizontal="center" vertical="top" wrapText="1"/>
      <protection locked="0"/>
    </xf>
    <xf numFmtId="0" fontId="7" fillId="0" borderId="0" xfId="0" applyFont="1" applyBorder="1" applyAlignment="1">
      <alignment vertical="top" wrapText="1"/>
    </xf>
    <xf numFmtId="0" fontId="7" fillId="0" borderId="0" xfId="0" applyFont="1" applyBorder="1" applyAlignment="1">
      <alignment vertical="top"/>
    </xf>
    <xf numFmtId="9" fontId="7" fillId="0" borderId="0" xfId="11" applyNumberFormat="1" applyFont="1" applyFill="1" applyBorder="1" applyAlignment="1" applyProtection="1">
      <alignment horizontal="center" vertical="top"/>
    </xf>
    <xf numFmtId="0" fontId="16" fillId="4" borderId="27" xfId="6" applyFont="1" applyBorder="1" applyAlignment="1">
      <alignment horizontal="center" vertical="top" wrapText="1"/>
    </xf>
    <xf numFmtId="0" fontId="34" fillId="6" borderId="4" xfId="0" applyFont="1" applyFill="1" applyBorder="1" applyAlignment="1"/>
    <xf numFmtId="9" fontId="7" fillId="0" borderId="28" xfId="11" applyNumberFormat="1" applyFont="1" applyFill="1" applyBorder="1" applyAlignment="1" applyProtection="1">
      <alignment horizontal="center" vertical="top"/>
    </xf>
    <xf numFmtId="9" fontId="18" fillId="0" borderId="0" xfId="11" applyNumberFormat="1" applyFont="1" applyFill="1" applyBorder="1" applyAlignment="1" applyProtection="1">
      <alignment horizontal="center" vertical="top"/>
    </xf>
    <xf numFmtId="0" fontId="7" fillId="0" borderId="0" xfId="0" applyFont="1" applyAlignment="1">
      <alignment horizontal="left" vertical="top" wrapText="1"/>
    </xf>
    <xf numFmtId="0" fontId="7" fillId="0" borderId="0" xfId="0" applyFont="1" applyAlignment="1">
      <alignment vertical="top" wrapText="1"/>
    </xf>
    <xf numFmtId="0" fontId="8" fillId="0" borderId="0" xfId="0" applyFont="1" applyBorder="1" applyAlignment="1"/>
    <xf numFmtId="0" fontId="29" fillId="0" borderId="0" xfId="0" applyFont="1" applyBorder="1" applyAlignment="1"/>
    <xf numFmtId="0" fontId="7" fillId="0" borderId="0" xfId="0" applyFont="1" applyBorder="1" applyAlignment="1"/>
    <xf numFmtId="0" fontId="31" fillId="0" borderId="0" xfId="0" applyFont="1" applyBorder="1" applyAlignment="1"/>
    <xf numFmtId="0" fontId="18" fillId="0" borderId="3" xfId="0" applyFont="1" applyBorder="1" applyAlignment="1"/>
    <xf numFmtId="1" fontId="7" fillId="0" borderId="0" xfId="0" applyNumberFormat="1" applyFont="1" applyAlignment="1">
      <alignment horizontal="center" vertical="top"/>
    </xf>
    <xf numFmtId="0" fontId="7" fillId="0" borderId="0" xfId="0" applyFont="1" applyAlignment="1">
      <alignment horizontal="left" vertical="top" wrapText="1"/>
    </xf>
    <xf numFmtId="0" fontId="7" fillId="0" borderId="0" xfId="0" applyFont="1" applyAlignment="1">
      <alignment vertical="top" wrapText="1"/>
    </xf>
    <xf numFmtId="0" fontId="7" fillId="0" borderId="0" xfId="0" applyFont="1" applyBorder="1" applyAlignment="1"/>
    <xf numFmtId="0" fontId="7" fillId="0" borderId="8" xfId="0" applyFont="1" applyBorder="1" applyAlignment="1">
      <alignment wrapText="1"/>
    </xf>
    <xf numFmtId="0" fontId="18" fillId="0" borderId="3" xfId="0" applyFont="1" applyBorder="1" applyAlignment="1"/>
    <xf numFmtId="0" fontId="31" fillId="0" borderId="0" xfId="0" applyFont="1" applyBorder="1" applyAlignment="1"/>
    <xf numFmtId="0" fontId="7" fillId="0" borderId="0" xfId="0" applyFont="1" applyBorder="1" applyAlignment="1">
      <alignment horizontal="left" vertical="top" wrapText="1"/>
    </xf>
    <xf numFmtId="0" fontId="8" fillId="0" borderId="0" xfId="0" applyFont="1" applyBorder="1" applyAlignment="1"/>
    <xf numFmtId="0" fontId="29" fillId="0" borderId="0" xfId="0" applyFont="1" applyBorder="1" applyAlignment="1"/>
    <xf numFmtId="0" fontId="35" fillId="0" borderId="3" xfId="7" applyFont="1" applyAlignment="1">
      <alignment horizontal="left" vertical="center" wrapText="1"/>
    </xf>
  </cellXfs>
  <cellStyles count="12">
    <cellStyle name="0.1. Input" xfId="5" xr:uid="{F2EDC50E-CB0F-4F17-BF42-B5F28A6AFFC8}"/>
    <cellStyle name="0.3. Calc" xfId="9" xr:uid="{F839EEDD-E14F-4E80-B650-F7D4171BE920}"/>
    <cellStyle name="1.03. Percent" xfId="11" xr:uid="{82208018-1AB2-475A-A040-7964E27659E0}"/>
    <cellStyle name="2.01. Header" xfId="2" xr:uid="{9EC5092F-4C94-4AC5-A2BB-1444E7D18354}"/>
    <cellStyle name="2.03.Tbl Hdr 2" xfId="6" xr:uid="{392B57A7-80F2-44C1-A1CA-C97DA6D72647}"/>
    <cellStyle name="2.04.Subheader" xfId="10" xr:uid="{74FB7F2F-D09D-4ABA-8A19-2AD47AA37BCA}"/>
    <cellStyle name="2.06. Subtotal" xfId="7" xr:uid="{6B5D5A14-47D4-4D81-AFA7-FBE7659AE2A1}"/>
    <cellStyle name="2.07. Total" xfId="8" xr:uid="{A6359B2F-E12D-49FD-AAC6-625ED757A433}"/>
    <cellStyle name="2.12. Sec Brk" xfId="4" xr:uid="{DAE7F941-8B98-47C8-88C2-A9B11CC5ACCC}"/>
    <cellStyle name="3.2. Notes" xfId="3" xr:uid="{D8C6B8AE-60A5-4D92-B99A-F502CA63DB8A}"/>
    <cellStyle name="Normal" xfId="0" builtinId="0"/>
    <cellStyle name="Percent" xfId="1" builtinId="5"/>
  </cellStyles>
  <dxfs count="155">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rgb="FFA4D2A2"/>
        </patternFill>
      </fill>
    </dxf>
    <dxf>
      <fill>
        <patternFill>
          <bgColor theme="5" tint="0.59996337778862885"/>
        </patternFill>
      </fill>
    </dxf>
    <dxf>
      <fill>
        <patternFill>
          <bgColor rgb="FFA4D2A2"/>
        </patternFill>
      </fill>
    </dxf>
    <dxf>
      <font>
        <color auto="1"/>
      </font>
      <fill>
        <patternFill>
          <bgColor rgb="FFFFFFCC"/>
        </patternFill>
      </fill>
    </dxf>
    <dxf>
      <font>
        <color auto="1"/>
      </font>
      <fill>
        <patternFill>
          <bgColor rgb="FFA4D2A2"/>
        </patternFill>
      </fill>
    </dxf>
    <dxf>
      <font>
        <color auto="1"/>
      </font>
      <fill>
        <patternFill>
          <bgColor rgb="FFFF8585"/>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color theme="9" tint="-0.24994659260841701"/>
      </font>
      <fill>
        <patternFill>
          <bgColor theme="9"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color theme="9" tint="-0.24994659260841701"/>
      </font>
      <fill>
        <patternFill>
          <bgColor theme="9"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color theme="9" tint="-0.24994659260841701"/>
      </font>
      <fill>
        <patternFill>
          <bgColor theme="9"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color theme="9" tint="-0.24994659260841701"/>
      </font>
      <fill>
        <patternFill>
          <bgColor theme="9"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color theme="9" tint="-0.24994659260841701"/>
      </font>
      <fill>
        <patternFill>
          <bgColor theme="9"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color theme="9" tint="-0.24994659260841701"/>
      </font>
      <fill>
        <patternFill>
          <bgColor theme="9"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color theme="9" tint="-0.24994659260841701"/>
      </font>
      <fill>
        <patternFill>
          <bgColor theme="9"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color theme="9" tint="-0.24994659260841701"/>
      </font>
      <fill>
        <patternFill>
          <bgColor theme="9"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color theme="9" tint="-0.24994659260841701"/>
      </font>
      <fill>
        <patternFill>
          <bgColor theme="9"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color theme="9" tint="-0.24994659260841701"/>
      </font>
      <fill>
        <patternFill>
          <bgColor theme="9"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color theme="9" tint="-0.24994659260841701"/>
      </font>
      <fill>
        <patternFill>
          <bgColor theme="9"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color theme="9" tint="-0.24994659260841701"/>
      </font>
      <fill>
        <patternFill>
          <bgColor theme="9"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color theme="9" tint="-0.24994659260841701"/>
      </font>
      <fill>
        <patternFill>
          <bgColor theme="9"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color theme="9" tint="-0.24994659260841701"/>
      </font>
      <fill>
        <patternFill>
          <bgColor theme="9"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color theme="9" tint="-0.24994659260841701"/>
      </font>
      <fill>
        <patternFill>
          <bgColor theme="9"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color theme="9" tint="-0.24994659260841701"/>
      </font>
      <fill>
        <patternFill>
          <bgColor theme="9"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color theme="9" tint="-0.24994659260841701"/>
      </font>
      <fill>
        <patternFill>
          <bgColor theme="9"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auto="1"/>
      </font>
      <fill>
        <patternFill>
          <bgColor rgb="FFFFFFCC"/>
        </patternFill>
      </fill>
    </dxf>
    <dxf>
      <font>
        <color auto="1"/>
      </font>
      <fill>
        <patternFill>
          <bgColor rgb="FFA4D2A2"/>
        </patternFill>
      </fill>
    </dxf>
    <dxf>
      <font>
        <color auto="1"/>
      </font>
      <fill>
        <patternFill>
          <bgColor rgb="FFFF8585"/>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color theme="9" tint="-0.24994659260841701"/>
      </font>
      <fill>
        <patternFill>
          <bgColor theme="9" tint="0.79998168889431442"/>
        </patternFill>
      </fill>
    </dxf>
    <dxf>
      <font>
        <color rgb="FF9C0006"/>
      </font>
      <fill>
        <patternFill>
          <bgColor rgb="FFFFC7CE"/>
        </patternFill>
      </fill>
    </dxf>
    <dxf>
      <fill>
        <patternFill>
          <bgColor theme="5" tint="0.59996337778862885"/>
        </patternFill>
      </fill>
    </dxf>
    <dxf>
      <fill>
        <patternFill>
          <bgColor rgb="FFC6EFCE"/>
        </patternFill>
      </fill>
    </dxf>
    <dxf>
      <fill>
        <patternFill>
          <bgColor theme="5" tint="0.59996337778862885"/>
        </patternFill>
      </fill>
    </dxf>
    <dxf>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0"/>
  <sheetViews>
    <sheetView topLeftCell="B17" workbookViewId="0">
      <selection activeCell="E27" sqref="E27"/>
    </sheetView>
  </sheetViews>
  <sheetFormatPr defaultColWidth="10.28515625" defaultRowHeight="18.75"/>
  <cols>
    <col min="1" max="1" width="8" style="4" customWidth="1"/>
    <col min="2" max="2" width="50.5703125" style="4" customWidth="1"/>
    <col min="3" max="3" width="39.140625" style="23" customWidth="1"/>
    <col min="4" max="4" width="44.7109375" style="16" customWidth="1"/>
    <col min="5" max="5" width="33.140625" style="81" customWidth="1"/>
    <col min="6" max="6" width="36.140625" style="81" customWidth="1"/>
    <col min="7" max="7" width="31.85546875" style="4" customWidth="1"/>
    <col min="8" max="8" width="24.85546875" style="4" customWidth="1"/>
    <col min="9" max="9" width="16" style="4" customWidth="1"/>
    <col min="10" max="10" width="19" style="4" customWidth="1"/>
    <col min="11" max="11" width="10.28515625" style="4"/>
    <col min="12" max="12" width="21.5703125" style="4" bestFit="1" customWidth="1"/>
    <col min="13" max="13" width="7.5703125" style="4" bestFit="1" customWidth="1"/>
    <col min="14" max="14" width="7.28515625" style="4" bestFit="1" customWidth="1"/>
    <col min="15" max="15" width="10.42578125" style="4" bestFit="1" customWidth="1"/>
    <col min="16" max="16" width="25" style="4" bestFit="1" customWidth="1"/>
    <col min="17" max="17" width="22.85546875" style="4" bestFit="1" customWidth="1"/>
    <col min="18" max="16384" width="10.28515625" style="4"/>
  </cols>
  <sheetData>
    <row r="1" spans="1:8" s="3" customFormat="1">
      <c r="A1" s="1" t="s">
        <v>0</v>
      </c>
      <c r="B1" s="2"/>
    </row>
    <row r="2" spans="1:8" s="3" customFormat="1">
      <c r="A2" s="4" t="s">
        <v>1</v>
      </c>
      <c r="D2" s="5"/>
      <c r="E2" s="6"/>
      <c r="F2" s="6"/>
    </row>
    <row r="3" spans="1:8" s="3" customFormat="1">
      <c r="A3" s="7"/>
      <c r="D3" s="5"/>
      <c r="E3" s="6"/>
      <c r="F3" s="6"/>
    </row>
    <row r="4" spans="1:8" s="3" customFormat="1" ht="18.75" customHeight="1">
      <c r="D4" s="5"/>
      <c r="E4" s="6"/>
      <c r="F4" s="6"/>
    </row>
    <row r="5" spans="1:8" s="8" customFormat="1">
      <c r="B5" s="9" t="s">
        <v>2</v>
      </c>
      <c r="E5" s="10"/>
      <c r="F5" s="11"/>
    </row>
    <row r="6" spans="1:8" s="3" customFormat="1" ht="18.75" customHeight="1">
      <c r="D6" s="5"/>
      <c r="E6" s="6"/>
      <c r="F6" s="6"/>
    </row>
    <row r="7" spans="1:8" s="3" customFormat="1" ht="142.5" customHeight="1">
      <c r="B7" s="191" t="s">
        <v>3</v>
      </c>
      <c r="C7" s="191"/>
      <c r="D7" s="191"/>
      <c r="E7" s="191"/>
      <c r="F7" s="191"/>
      <c r="G7" s="191"/>
      <c r="H7" s="191"/>
    </row>
    <row r="8" spans="1:8" s="3" customFormat="1" ht="18.75" customHeight="1">
      <c r="D8" s="5"/>
      <c r="E8" s="6"/>
      <c r="F8" s="6"/>
    </row>
    <row r="9" spans="1:8" customFormat="1">
      <c r="B9" s="12" t="s">
        <v>4</v>
      </c>
      <c r="C9" s="13"/>
      <c r="D9" s="13"/>
      <c r="E9" s="14"/>
      <c r="F9" s="14"/>
      <c r="G9" s="13"/>
      <c r="H9" s="13"/>
    </row>
    <row r="10" spans="1:8" customFormat="1">
      <c r="A10" s="4"/>
      <c r="B10" s="3"/>
      <c r="C10" s="3"/>
      <c r="D10" s="5"/>
      <c r="E10" s="5"/>
      <c r="F10" s="5"/>
      <c r="G10" s="3"/>
      <c r="H10" s="3"/>
    </row>
    <row r="11" spans="1:8" customFormat="1">
      <c r="A11" s="4"/>
      <c r="B11" s="4" t="s">
        <v>5</v>
      </c>
      <c r="C11" s="15"/>
      <c r="D11" s="5"/>
      <c r="E11" s="5"/>
      <c r="F11" s="5"/>
      <c r="G11" s="3"/>
      <c r="H11" s="3"/>
    </row>
    <row r="12" spans="1:8" customFormat="1">
      <c r="A12" s="4"/>
      <c r="B12" s="4" t="s">
        <v>6</v>
      </c>
      <c r="C12" s="15"/>
      <c r="D12" s="5"/>
      <c r="E12" s="5"/>
      <c r="F12" s="5"/>
      <c r="G12" s="3"/>
      <c r="H12" s="3"/>
    </row>
    <row r="13" spans="1:8" customFormat="1">
      <c r="A13" s="4"/>
      <c r="B13" s="4" t="s">
        <v>7</v>
      </c>
      <c r="C13" s="15"/>
      <c r="D13" s="5"/>
      <c r="E13" s="5"/>
      <c r="F13" s="5"/>
      <c r="G13" s="3"/>
      <c r="H13" s="3"/>
    </row>
    <row r="14" spans="1:8" customFormat="1">
      <c r="A14" s="4"/>
      <c r="B14" s="4" t="s">
        <v>8</v>
      </c>
      <c r="C14" s="15"/>
      <c r="D14" s="5"/>
      <c r="E14" s="5"/>
      <c r="F14" s="5"/>
      <c r="G14" s="3"/>
      <c r="H14" s="3"/>
    </row>
    <row r="15" spans="1:8" customFormat="1">
      <c r="A15" s="4"/>
      <c r="B15" s="3"/>
      <c r="C15" s="3"/>
      <c r="D15" s="5"/>
      <c r="E15" s="5"/>
      <c r="F15" s="5"/>
      <c r="G15" s="3"/>
      <c r="H15" s="3"/>
    </row>
    <row r="16" spans="1:8" customFormat="1">
      <c r="B16" s="12" t="s">
        <v>9</v>
      </c>
      <c r="C16" s="13"/>
      <c r="D16" s="13"/>
      <c r="E16" s="14"/>
      <c r="F16" s="14"/>
      <c r="G16" s="13"/>
      <c r="H16" s="13"/>
    </row>
    <row r="17" spans="2:8" customFormat="1" ht="18.75" customHeight="1">
      <c r="B17" s="3"/>
      <c r="C17" s="3"/>
      <c r="D17" s="3"/>
      <c r="E17" s="5"/>
      <c r="F17" s="5"/>
      <c r="G17" s="3"/>
      <c r="H17" s="3"/>
    </row>
    <row r="18" spans="2:8" customFormat="1">
      <c r="B18" s="1" t="s">
        <v>10</v>
      </c>
      <c r="C18" s="1"/>
      <c r="D18" s="183"/>
      <c r="E18" s="4"/>
      <c r="F18" s="16"/>
      <c r="G18" s="4"/>
      <c r="H18" s="4"/>
    </row>
    <row r="19" spans="2:8" customFormat="1">
      <c r="B19" s="17" t="s">
        <v>11</v>
      </c>
      <c r="C19" s="18" t="s">
        <v>12</v>
      </c>
      <c r="D19" s="183"/>
      <c r="E19" s="4"/>
      <c r="F19" s="16"/>
      <c r="G19" s="4"/>
      <c r="H19" s="4"/>
    </row>
    <row r="20" spans="2:8" customFormat="1">
      <c r="B20" s="19" t="s">
        <v>13</v>
      </c>
      <c r="C20" s="20" t="str">
        <f>F37</f>
        <v>Suitable for Value Capture</v>
      </c>
      <c r="D20" s="183"/>
      <c r="E20" s="4"/>
      <c r="F20" s="16"/>
      <c r="G20" s="4"/>
      <c r="H20" s="16"/>
    </row>
    <row r="21" spans="2:8" customFormat="1">
      <c r="B21" s="21"/>
      <c r="C21" s="22"/>
      <c r="D21" s="183"/>
      <c r="E21" s="4"/>
      <c r="F21" s="16"/>
      <c r="G21" s="4"/>
      <c r="H21" s="16"/>
    </row>
    <row r="22" spans="2:8" customFormat="1">
      <c r="B22" s="1" t="s">
        <v>14</v>
      </c>
      <c r="C22" s="22"/>
      <c r="D22" s="184"/>
      <c r="E22" s="4"/>
      <c r="F22" s="16"/>
      <c r="G22" s="4"/>
      <c r="H22" s="16"/>
    </row>
    <row r="23" spans="2:8" customFormat="1">
      <c r="B23" s="17" t="s">
        <v>11</v>
      </c>
      <c r="C23" s="24" t="s">
        <v>12</v>
      </c>
      <c r="D23" s="24" t="s">
        <v>12</v>
      </c>
      <c r="E23" s="24" t="s">
        <v>15</v>
      </c>
      <c r="F23" s="4"/>
      <c r="G23" s="16"/>
      <c r="H23" s="4"/>
    </row>
    <row r="24" spans="2:8" customFormat="1">
      <c r="B24" s="25" t="s">
        <v>16</v>
      </c>
      <c r="C24" s="16" t="str">
        <f>IF((G$43/$H$43)&gt;0.9, "High", IF((G$43/$H$43)&gt;0.69,"Medium","Low"))</f>
        <v>High</v>
      </c>
      <c r="D24" s="190">
        <f>G43</f>
        <v>35</v>
      </c>
      <c r="E24" s="26">
        <v>35</v>
      </c>
      <c r="F24" s="4"/>
      <c r="G24" s="25"/>
      <c r="H24" s="4"/>
    </row>
    <row r="25" spans="2:8" customFormat="1">
      <c r="B25" s="25" t="s">
        <v>17</v>
      </c>
      <c r="C25" s="16" t="str">
        <f>IF((G$49/$H$49)&gt;0.9, "High", IF((G$49/$H$49)&gt;0.69,"Medium","Low"))</f>
        <v>High</v>
      </c>
      <c r="D25" s="190">
        <f>G49</f>
        <v>35</v>
      </c>
      <c r="E25" s="26">
        <v>35</v>
      </c>
      <c r="F25" s="4"/>
      <c r="G25" s="16"/>
      <c r="H25" s="4"/>
    </row>
    <row r="26" spans="2:8" customFormat="1">
      <c r="B26" s="25" t="s">
        <v>18</v>
      </c>
      <c r="C26" s="16" t="str">
        <f>IF((G$56/$H$56)&gt;0.9, "High", IF((G$56/$H$56)&gt;0.69,"Medium","Low"))</f>
        <v>High</v>
      </c>
      <c r="D26" s="190">
        <f>G56</f>
        <v>30</v>
      </c>
      <c r="E26" s="26">
        <v>30</v>
      </c>
      <c r="F26" s="4"/>
      <c r="G26" s="25"/>
      <c r="H26" s="4"/>
    </row>
    <row r="27" spans="2:8" customFormat="1">
      <c r="B27" s="27" t="s">
        <v>19</v>
      </c>
      <c r="C27" s="169" t="str">
        <f>IF((SUM(G43,G49,G56)/100)&gt;0.9, "High", IF((SUM(G43,G49,G56)/100)&gt;0.69,"Medium","Low"))</f>
        <v>High</v>
      </c>
      <c r="D27" s="28">
        <f>SUM(D24:D26)</f>
        <v>100</v>
      </c>
      <c r="E27" s="28">
        <f>SUM(E24:E26)</f>
        <v>100</v>
      </c>
      <c r="F27" s="4"/>
      <c r="G27" s="16"/>
      <c r="H27" s="4"/>
    </row>
    <row r="28" spans="2:8" customFormat="1">
      <c r="B28" s="29" t="s">
        <v>20</v>
      </c>
      <c r="C28" s="4"/>
      <c r="D28" s="16"/>
      <c r="E28" s="4"/>
      <c r="F28" s="4"/>
      <c r="G28" s="16"/>
      <c r="H28" s="4"/>
    </row>
    <row r="29" spans="2:8" customFormat="1">
      <c r="B29" s="4"/>
      <c r="C29" s="4"/>
      <c r="D29" s="29"/>
      <c r="E29" s="4"/>
      <c r="F29" s="4"/>
      <c r="G29" s="16"/>
      <c r="H29" s="4"/>
    </row>
    <row r="30" spans="2:8" customFormat="1">
      <c r="B30" s="12" t="s">
        <v>21</v>
      </c>
      <c r="C30" s="13"/>
      <c r="D30" s="13"/>
      <c r="E30" s="14"/>
      <c r="F30" s="14"/>
      <c r="G30" s="13"/>
      <c r="H30" s="13"/>
    </row>
    <row r="31" spans="2:8" customFormat="1">
      <c r="B31" s="4"/>
      <c r="C31" s="4"/>
      <c r="D31" s="4"/>
      <c r="E31" s="4"/>
      <c r="F31" s="4"/>
      <c r="G31" s="16"/>
      <c r="H31" s="4"/>
    </row>
    <row r="32" spans="2:8" customFormat="1">
      <c r="B32" s="1" t="s">
        <v>10</v>
      </c>
      <c r="C32" s="4"/>
      <c r="D32" s="4"/>
      <c r="E32" s="4"/>
      <c r="F32" s="4"/>
      <c r="G32" s="16"/>
      <c r="H32" s="4"/>
    </row>
    <row r="33" spans="2:17" customFormat="1">
      <c r="B33" s="17" t="s">
        <v>11</v>
      </c>
      <c r="C33" s="17" t="s">
        <v>22</v>
      </c>
      <c r="D33" s="17" t="s">
        <v>23</v>
      </c>
      <c r="E33" s="17" t="s">
        <v>24</v>
      </c>
      <c r="F33" s="24" t="s">
        <v>12</v>
      </c>
      <c r="G33" s="30" t="s">
        <v>25</v>
      </c>
      <c r="H33" s="4"/>
    </row>
    <row r="34" spans="2:17" customFormat="1" ht="18.75" customHeight="1">
      <c r="B34" s="31" t="s">
        <v>26</v>
      </c>
      <c r="C34" s="32" t="s">
        <v>27</v>
      </c>
      <c r="D34" s="32" t="s">
        <v>28</v>
      </c>
      <c r="E34" s="32" t="s">
        <v>29</v>
      </c>
      <c r="F34" s="33" t="s">
        <v>30</v>
      </c>
      <c r="G34" s="34"/>
      <c r="H34" s="35"/>
    </row>
    <row r="35" spans="2:17" customFormat="1" ht="52.5">
      <c r="B35" s="36" t="s">
        <v>31</v>
      </c>
      <c r="C35" s="37" t="s">
        <v>32</v>
      </c>
      <c r="D35" s="37" t="s">
        <v>33</v>
      </c>
      <c r="E35" s="37" t="s">
        <v>34</v>
      </c>
      <c r="F35" s="38" t="s">
        <v>30</v>
      </c>
      <c r="G35" s="39"/>
      <c r="H35" s="40"/>
    </row>
    <row r="36" spans="2:17" customFormat="1" ht="87.75">
      <c r="B36" s="41" t="s">
        <v>35</v>
      </c>
      <c r="C36" s="42" t="s">
        <v>36</v>
      </c>
      <c r="D36" s="42" t="s">
        <v>37</v>
      </c>
      <c r="E36" s="42" t="s">
        <v>38</v>
      </c>
      <c r="F36" s="43" t="s">
        <v>30</v>
      </c>
      <c r="G36" s="44"/>
      <c r="H36" s="45"/>
    </row>
    <row r="37" spans="2:17" customFormat="1">
      <c r="B37" s="46"/>
      <c r="C37" s="47"/>
      <c r="D37" s="48"/>
      <c r="E37" s="48"/>
      <c r="F37" s="49" t="str">
        <f>+IF(COUNTIF($F$34:$F$36,"Yes")=COUNTA($B$34:$B$36),"Suitable for Value Capture","Not Suitable for Value Capture")</f>
        <v>Suitable for Value Capture</v>
      </c>
      <c r="G37" s="45"/>
      <c r="H37" s="45"/>
    </row>
    <row r="38" spans="2:17" customFormat="1">
      <c r="B38" s="1" t="s">
        <v>14</v>
      </c>
      <c r="C38" s="45"/>
      <c r="D38" s="45"/>
      <c r="E38" s="45"/>
      <c r="F38" s="45"/>
      <c r="G38" s="45"/>
      <c r="H38" s="45"/>
    </row>
    <row r="39" spans="2:17" customFormat="1">
      <c r="B39" s="50"/>
      <c r="C39" s="45"/>
      <c r="D39" s="45"/>
      <c r="E39" s="45"/>
      <c r="F39" s="45"/>
      <c r="G39" s="45"/>
      <c r="H39" s="45"/>
    </row>
    <row r="40" spans="2:17" customFormat="1">
      <c r="B40" s="51" t="s">
        <v>16</v>
      </c>
      <c r="C40" s="4"/>
      <c r="D40" s="4"/>
      <c r="E40" s="4"/>
      <c r="F40" s="4"/>
      <c r="G40" s="16"/>
      <c r="H40" s="4"/>
      <c r="L40" s="52" t="s">
        <v>39</v>
      </c>
      <c r="M40" s="52"/>
      <c r="N40" s="52"/>
      <c r="O40" s="52"/>
      <c r="P40" s="52"/>
      <c r="Q40" s="52"/>
    </row>
    <row r="41" spans="2:17" customFormat="1" ht="18.75" customHeight="1">
      <c r="B41" s="17" t="s">
        <v>11</v>
      </c>
      <c r="C41" s="17" t="s">
        <v>22</v>
      </c>
      <c r="D41" s="17" t="s">
        <v>23</v>
      </c>
      <c r="E41" s="17" t="s">
        <v>24</v>
      </c>
      <c r="F41" s="17" t="s">
        <v>40</v>
      </c>
      <c r="G41" s="24" t="s">
        <v>12</v>
      </c>
      <c r="H41" s="179" t="s">
        <v>41</v>
      </c>
      <c r="I41" s="24" t="s">
        <v>25</v>
      </c>
      <c r="J41" s="53" t="s">
        <v>42</v>
      </c>
      <c r="K41" s="4"/>
      <c r="L41" s="53" t="s">
        <v>43</v>
      </c>
      <c r="M41" s="53" t="s">
        <v>44</v>
      </c>
      <c r="N41" s="53" t="s">
        <v>45</v>
      </c>
      <c r="O41" s="53" t="s">
        <v>46</v>
      </c>
      <c r="P41" s="53" t="s">
        <v>47</v>
      </c>
      <c r="Q41" s="53" t="s">
        <v>48</v>
      </c>
    </row>
    <row r="42" spans="2:17" customFormat="1" ht="87.75">
      <c r="B42" s="54" t="s">
        <v>49</v>
      </c>
      <c r="C42" s="54" t="s">
        <v>27</v>
      </c>
      <c r="D42" s="54" t="s">
        <v>50</v>
      </c>
      <c r="E42" s="54" t="s">
        <v>51</v>
      </c>
      <c r="F42" s="55" t="s">
        <v>52</v>
      </c>
      <c r="G42" s="56">
        <v>1</v>
      </c>
      <c r="H42" s="181">
        <f>1</f>
        <v>1</v>
      </c>
      <c r="I42" s="57"/>
      <c r="J42" s="58"/>
      <c r="K42" s="4"/>
      <c r="L42" s="59"/>
      <c r="M42" s="59"/>
      <c r="N42" s="59"/>
      <c r="O42" s="59"/>
      <c r="P42" s="59"/>
      <c r="Q42" s="59"/>
    </row>
    <row r="43" spans="2:17" customFormat="1">
      <c r="B43" s="46"/>
      <c r="C43" s="47"/>
      <c r="D43" s="48"/>
      <c r="E43" s="48"/>
      <c r="F43" s="48"/>
      <c r="G43" s="97">
        <f>SUMPRODUCT(G42:G42,H42)*H43</f>
        <v>35</v>
      </c>
      <c r="H43" s="60">
        <f>E24</f>
        <v>35</v>
      </c>
    </row>
    <row r="44" spans="2:17" customFormat="1" ht="18.75" customHeight="1">
      <c r="B44" s="19"/>
      <c r="C44" s="21"/>
      <c r="D44" s="21"/>
      <c r="E44" s="21"/>
      <c r="F44" s="21"/>
      <c r="G44" s="61"/>
      <c r="H44" s="21"/>
    </row>
    <row r="45" spans="2:17" customFormat="1">
      <c r="B45" s="51" t="s">
        <v>17</v>
      </c>
      <c r="C45" s="4"/>
      <c r="D45" s="4"/>
      <c r="E45" s="4"/>
      <c r="F45" s="16"/>
      <c r="G45" s="4"/>
      <c r="H45" s="4"/>
    </row>
    <row r="46" spans="2:17" customFormat="1" ht="18.75" customHeight="1">
      <c r="B46" s="17" t="s">
        <v>11</v>
      </c>
      <c r="C46" s="17" t="s">
        <v>22</v>
      </c>
      <c r="D46" s="17" t="s">
        <v>23</v>
      </c>
      <c r="E46" s="17" t="s">
        <v>24</v>
      </c>
      <c r="F46" s="17" t="s">
        <v>40</v>
      </c>
      <c r="G46" s="24" t="s">
        <v>12</v>
      </c>
      <c r="H46" s="179" t="s">
        <v>41</v>
      </c>
      <c r="I46" s="24" t="s">
        <v>25</v>
      </c>
      <c r="J46" s="53" t="s">
        <v>42</v>
      </c>
    </row>
    <row r="47" spans="2:17" customFormat="1" ht="105.75">
      <c r="B47" s="32" t="s">
        <v>53</v>
      </c>
      <c r="C47" s="62" t="s">
        <v>54</v>
      </c>
      <c r="D47" s="62" t="s">
        <v>55</v>
      </c>
      <c r="E47" s="62" t="s">
        <v>56</v>
      </c>
      <c r="F47" s="62" t="s">
        <v>57</v>
      </c>
      <c r="G47" s="63">
        <v>1</v>
      </c>
      <c r="H47" s="178">
        <f>1/2</f>
        <v>0.5</v>
      </c>
      <c r="I47" s="64"/>
      <c r="J47" s="65"/>
    </row>
    <row r="48" spans="2:17" customFormat="1" ht="105.75">
      <c r="B48" s="66" t="s">
        <v>58</v>
      </c>
      <c r="C48" s="42" t="s">
        <v>54</v>
      </c>
      <c r="D48" s="66" t="s">
        <v>59</v>
      </c>
      <c r="E48" s="66" t="s">
        <v>60</v>
      </c>
      <c r="F48" s="66" t="s">
        <v>61</v>
      </c>
      <c r="G48" s="67">
        <v>1</v>
      </c>
      <c r="H48" s="181">
        <f>1/2</f>
        <v>0.5</v>
      </c>
      <c r="I48" s="68"/>
      <c r="J48" s="69"/>
    </row>
    <row r="49" spans="1:10" customFormat="1">
      <c r="B49" s="46"/>
      <c r="C49" s="47"/>
      <c r="D49" s="48"/>
      <c r="E49" s="48"/>
      <c r="F49" s="47"/>
      <c r="G49" s="121">
        <f>SUMPRODUCT($G$47:$G$48,$H$47:$H$48)*H49</f>
        <v>35</v>
      </c>
      <c r="H49" s="60">
        <f>E25</f>
        <v>35</v>
      </c>
    </row>
    <row r="50" spans="1:10" customFormat="1">
      <c r="B50" s="29"/>
      <c r="C50" s="4"/>
      <c r="D50" s="4"/>
      <c r="E50" s="4"/>
      <c r="F50" s="16"/>
      <c r="G50" s="70"/>
      <c r="H50" s="4"/>
    </row>
    <row r="51" spans="1:10" customFormat="1">
      <c r="B51" s="51" t="s">
        <v>18</v>
      </c>
      <c r="C51" s="4"/>
      <c r="D51" s="4"/>
      <c r="E51" s="4"/>
      <c r="F51" s="16"/>
      <c r="G51" s="4"/>
      <c r="H51" s="4"/>
    </row>
    <row r="52" spans="1:10" customFormat="1" ht="18.75" customHeight="1">
      <c r="B52" s="17" t="s">
        <v>11</v>
      </c>
      <c r="C52" s="17" t="s">
        <v>62</v>
      </c>
      <c r="D52" s="17" t="s">
        <v>23</v>
      </c>
      <c r="E52" s="17" t="s">
        <v>24</v>
      </c>
      <c r="F52" s="17" t="s">
        <v>40</v>
      </c>
      <c r="G52" s="24" t="s">
        <v>12</v>
      </c>
      <c r="H52" s="179" t="s">
        <v>41</v>
      </c>
      <c r="I52" s="24" t="s">
        <v>25</v>
      </c>
      <c r="J52" s="24" t="s">
        <v>42</v>
      </c>
    </row>
    <row r="53" spans="1:10" customFormat="1" ht="105.75">
      <c r="B53" s="71" t="s">
        <v>63</v>
      </c>
      <c r="C53" s="72" t="s">
        <v>64</v>
      </c>
      <c r="D53" s="73" t="s">
        <v>65</v>
      </c>
      <c r="E53" s="73" t="s">
        <v>66</v>
      </c>
      <c r="F53" s="73" t="s">
        <v>67</v>
      </c>
      <c r="G53" s="77">
        <v>1</v>
      </c>
      <c r="H53" s="178">
        <f>1/3</f>
        <v>0.33333333333333331</v>
      </c>
      <c r="I53" s="74"/>
      <c r="J53" s="75"/>
    </row>
    <row r="54" spans="1:10" customFormat="1" ht="35.25">
      <c r="B54" s="37" t="s">
        <v>68</v>
      </c>
      <c r="C54" s="76" t="s">
        <v>69</v>
      </c>
      <c r="D54" s="76" t="s">
        <v>70</v>
      </c>
      <c r="E54" s="76" t="s">
        <v>71</v>
      </c>
      <c r="F54" s="76" t="s">
        <v>72</v>
      </c>
      <c r="G54" s="77">
        <v>1</v>
      </c>
      <c r="H54" s="178">
        <f>1/3</f>
        <v>0.33333333333333331</v>
      </c>
      <c r="I54" s="78"/>
      <c r="J54" s="79"/>
    </row>
    <row r="55" spans="1:10" customFormat="1" ht="87.75">
      <c r="B55" s="66" t="s">
        <v>73</v>
      </c>
      <c r="C55" s="66" t="s">
        <v>74</v>
      </c>
      <c r="D55" s="42" t="s">
        <v>75</v>
      </c>
      <c r="E55" s="42" t="s">
        <v>76</v>
      </c>
      <c r="F55" s="42" t="s">
        <v>77</v>
      </c>
      <c r="G55" s="67">
        <v>1</v>
      </c>
      <c r="H55" s="181">
        <f>1/3</f>
        <v>0.33333333333333331</v>
      </c>
      <c r="I55" s="80"/>
      <c r="J55" s="80"/>
    </row>
    <row r="56" spans="1:10" customFormat="1">
      <c r="B56" s="47"/>
      <c r="C56" s="47"/>
      <c r="D56" s="48"/>
      <c r="E56" s="48"/>
      <c r="F56" s="47"/>
      <c r="G56" s="121">
        <f>SUMPRODUCT($H53:$H55,$G53:$G55)*H56</f>
        <v>30</v>
      </c>
      <c r="H56" s="60">
        <f>E26</f>
        <v>30</v>
      </c>
      <c r="I56" s="60"/>
    </row>
    <row r="57" spans="1:10" customFormat="1">
      <c r="B57" s="47"/>
      <c r="C57" s="47"/>
      <c r="D57" s="48"/>
      <c r="E57" s="48"/>
      <c r="F57" s="47"/>
      <c r="G57" s="49"/>
      <c r="H57" s="60"/>
    </row>
    <row r="58" spans="1:10">
      <c r="A58"/>
      <c r="C58" s="184"/>
    </row>
    <row r="59" spans="1:10">
      <c r="C59" s="184"/>
    </row>
    <row r="60" spans="1:10">
      <c r="C60" s="184"/>
    </row>
  </sheetData>
  <sheetProtection algorithmName="SHA-512" hashValue="FMOZFtKwBIHL86Y+CU9yKHWLiybJD6rYg7lehijda/gWiZXo8yVKecWiyYnGHj+g0Fo0+5+VJDRzt4fV5sjICw==" saltValue="ZV1HwceVhWW2bHf/vVYcWA==" spinCount="100000" sheet="1" objects="1" scenarios="1"/>
  <protectedRanges>
    <protectedRange sqref="F34:G36" name="Range3"/>
    <protectedRange sqref="E24:E26" name="Range2"/>
    <protectedRange sqref="C11:C14" name="Range1"/>
    <protectedRange sqref="I42:Q42" name="Range4"/>
    <protectedRange sqref="I47:J48" name="Range5"/>
    <protectedRange sqref="I52:J55" name="Range6"/>
    <protectedRange sqref="G53:G55" name="Range7"/>
    <protectedRange sqref="G47:G48" name="Range8"/>
    <protectedRange sqref="G42" name="Range9"/>
  </protectedRanges>
  <mergeCells count="1">
    <mergeCell ref="B7:H7"/>
  </mergeCells>
  <conditionalFormatting sqref="B28 D29 B50">
    <cfRule type="cellIs" dxfId="154" priority="9" operator="equal">
      <formula>"TIF District Cannot be initiated"</formula>
    </cfRule>
    <cfRule type="cellIs" dxfId="153" priority="10" operator="equal">
      <formula>"TIF District cannot be initiaties"</formula>
    </cfRule>
    <cfRule type="cellIs" dxfId="152" priority="11" operator="equal">
      <formula>"TIF District can be initiated"</formula>
    </cfRule>
    <cfRule type="cellIs" dxfId="151" priority="12" operator="equal">
      <formula>"EIFD can be initiated"</formula>
    </cfRule>
    <cfRule type="cellIs" dxfId="150" priority="13" operator="equal">
      <formula>"EIFD can be initiated. Effectiveness contingent upon factors in Level 2"</formula>
    </cfRule>
    <cfRule type="cellIs" dxfId="149" priority="14" operator="equal">
      <formula>"EIFD Cannot Be Initiatited"</formula>
    </cfRule>
    <cfRule type="cellIs" dxfId="148" priority="15" operator="equal">
      <formula>"EIFD can be initiatied. Effectiveness contingent upon factors in Level 2"</formula>
    </cfRule>
  </conditionalFormatting>
  <conditionalFormatting sqref="C20">
    <cfRule type="cellIs" dxfId="147" priority="16" operator="equal">
      <formula>"Suitable for Value Capture"</formula>
    </cfRule>
    <cfRule type="cellIs" dxfId="146" priority="17" operator="equal">
      <formula>"Not suitable for value capture"</formula>
    </cfRule>
  </conditionalFormatting>
  <conditionalFormatting sqref="F37">
    <cfRule type="cellIs" dxfId="145" priority="18" operator="equal">
      <formula>"Suitable for Value Capture"</formula>
    </cfRule>
    <cfRule type="cellIs" dxfId="144" priority="19" operator="equal">
      <formula>"Not suitable for value capture"</formula>
    </cfRule>
  </conditionalFormatting>
  <conditionalFormatting sqref="E27">
    <cfRule type="cellIs" dxfId="143" priority="8" operator="notEqual">
      <formula>100</formula>
    </cfRule>
  </conditionalFormatting>
  <conditionalFormatting sqref="C24:C26">
    <cfRule type="cellIs" dxfId="142" priority="4" operator="equal">
      <formula>"Medium"</formula>
    </cfRule>
    <cfRule type="cellIs" dxfId="141" priority="5" operator="equal">
      <formula>"Low"</formula>
    </cfRule>
    <cfRule type="cellIs" dxfId="140" priority="6" operator="equal">
      <formula>"High"</formula>
    </cfRule>
    <cfRule type="cellIs" dxfId="139" priority="7" operator="equal">
      <formula>"""High"""</formula>
    </cfRule>
  </conditionalFormatting>
  <conditionalFormatting sqref="C27">
    <cfRule type="expression" dxfId="138" priority="1">
      <formula>C27="Low"</formula>
    </cfRule>
    <cfRule type="expression" dxfId="137" priority="2">
      <formula>C27="High"</formula>
    </cfRule>
    <cfRule type="expression" dxfId="136" priority="3">
      <formula>C27="Medium"</formula>
    </cfRule>
  </conditionalFormatting>
  <dataValidations count="2">
    <dataValidation type="list" allowBlank="1" showInputMessage="1" showErrorMessage="1" sqref="F34:F36" xr:uid="{0EA3C0AA-A99A-4607-8483-CE5E16B66C2F}">
      <formula1>"Yes, No"</formula1>
    </dataValidation>
    <dataValidation type="list" allowBlank="1" showInputMessage="1" showErrorMessage="1" sqref="G42 G47:G48 G53:G55" xr:uid="{CB81004E-741D-4292-B649-864EB0D9A8AC}">
      <formula1>"0,0.5,1"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ECF83-2874-4C77-8984-ED4F95B606DB}">
  <dimension ref="A1:I56"/>
  <sheetViews>
    <sheetView topLeftCell="A31" workbookViewId="0">
      <selection activeCell="B39" sqref="B39"/>
    </sheetView>
  </sheetViews>
  <sheetFormatPr defaultColWidth="10" defaultRowHeight="18.75"/>
  <cols>
    <col min="1" max="1" width="8.140625" style="83" customWidth="1"/>
    <col min="2" max="2" width="63.7109375" style="83" bestFit="1" customWidth="1"/>
    <col min="3" max="3" width="55.42578125" style="83" customWidth="1"/>
    <col min="4" max="4" width="51.140625" style="83" customWidth="1"/>
    <col min="5" max="5" width="37" style="83" customWidth="1"/>
    <col min="6" max="6" width="32.28515625" style="85" customWidth="1"/>
    <col min="7" max="7" width="56.85546875" style="83" customWidth="1"/>
    <col min="8" max="8" width="30.7109375" style="83" customWidth="1"/>
    <col min="9" max="9" width="28.140625" style="83" customWidth="1"/>
    <col min="10" max="10" width="24.5703125" style="83" customWidth="1"/>
    <col min="11" max="16384" width="10" style="83"/>
  </cols>
  <sheetData>
    <row r="1" spans="1:8">
      <c r="A1" s="82" t="s">
        <v>0</v>
      </c>
      <c r="B1" s="82"/>
      <c r="C1" s="82"/>
      <c r="D1" s="82"/>
      <c r="F1" s="84"/>
      <c r="G1" s="82"/>
      <c r="H1" s="82"/>
    </row>
    <row r="2" spans="1:8">
      <c r="A2" s="83" t="s">
        <v>1</v>
      </c>
    </row>
    <row r="3" spans="1:8">
      <c r="A3" s="86"/>
      <c r="B3" s="86"/>
      <c r="C3" s="86"/>
      <c r="D3" s="86"/>
      <c r="F3" s="87"/>
      <c r="G3" s="86"/>
      <c r="H3" s="86"/>
    </row>
    <row r="5" spans="1:8" s="88" customFormat="1">
      <c r="A5" s="9"/>
      <c r="B5" s="9" t="s">
        <v>78</v>
      </c>
      <c r="C5" s="8"/>
      <c r="D5" s="10"/>
      <c r="F5" s="89"/>
      <c r="G5" s="11"/>
    </row>
    <row r="7" spans="1:8" ht="97.5" customHeight="1">
      <c r="B7" s="191" t="s">
        <v>79</v>
      </c>
      <c r="C7" s="191"/>
      <c r="D7" s="191"/>
    </row>
    <row r="8" spans="1:8" ht="18.75" customHeight="1">
      <c r="A8" s="90"/>
      <c r="B8" s="90"/>
      <c r="C8" s="90"/>
    </row>
    <row r="9" spans="1:8" s="88" customFormat="1">
      <c r="A9" s="9"/>
      <c r="B9" s="8" t="s">
        <v>9</v>
      </c>
      <c r="C9" s="8"/>
      <c r="D9" s="10"/>
      <c r="F9" s="89"/>
      <c r="G9" s="11"/>
    </row>
    <row r="11" spans="1:8" ht="18.75" customHeight="1">
      <c r="B11" s="91" t="s">
        <v>80</v>
      </c>
      <c r="C11" s="92"/>
      <c r="D11" s="93"/>
      <c r="E11" s="92"/>
    </row>
    <row r="12" spans="1:8">
      <c r="B12" s="94" t="s">
        <v>11</v>
      </c>
      <c r="C12" s="95" t="s">
        <v>12</v>
      </c>
    </row>
    <row r="13" spans="1:8">
      <c r="B13" s="96" t="s">
        <v>81</v>
      </c>
      <c r="C13" s="97" t="str">
        <f>+D31</f>
        <v>TIF District can be initiated</v>
      </c>
    </row>
    <row r="14" spans="1:8">
      <c r="B14" s="98"/>
      <c r="C14" s="81"/>
      <c r="D14" s="93"/>
    </row>
    <row r="15" spans="1:8" ht="18.75" customHeight="1">
      <c r="B15" s="91" t="str">
        <f>B33</f>
        <v>A.2.2. TIF Suitability Score</v>
      </c>
      <c r="C15" s="92"/>
      <c r="D15" s="93"/>
      <c r="E15" s="92"/>
    </row>
    <row r="16" spans="1:8" ht="18.75" customHeight="1">
      <c r="B16" s="94" t="s">
        <v>11</v>
      </c>
      <c r="C16" s="95" t="s">
        <v>12</v>
      </c>
      <c r="D16" s="93"/>
    </row>
    <row r="17" spans="1:9">
      <c r="B17" s="99" t="str">
        <f>B35</f>
        <v>Revenue Magnitude Capacity</v>
      </c>
      <c r="C17" s="16" t="str">
        <f>+D39</f>
        <v>High</v>
      </c>
    </row>
    <row r="18" spans="1:9" ht="35.25">
      <c r="B18" s="100" t="str">
        <f>+B41</f>
        <v>Timing of Revenues and Capacity to Target Infrastructure Needs</v>
      </c>
      <c r="C18" s="16" t="str">
        <f>D45</f>
        <v>High</v>
      </c>
    </row>
    <row r="19" spans="1:9">
      <c r="B19" s="100" t="str">
        <f>+B47</f>
        <v>Political and Community Buy-in</v>
      </c>
      <c r="C19" s="16" t="str">
        <f>D50</f>
        <v>High</v>
      </c>
    </row>
    <row r="20" spans="1:9" ht="35.25">
      <c r="B20" s="101" t="str">
        <f>+B52</f>
        <v>Capacity to Lead the Process and Engage Multiple Jurisdictions</v>
      </c>
      <c r="C20" s="172" t="str">
        <f>D56</f>
        <v>High</v>
      </c>
      <c r="G20" s="102"/>
    </row>
    <row r="22" spans="1:9" s="88" customFormat="1">
      <c r="A22" s="9"/>
      <c r="B22" s="8" t="s">
        <v>21</v>
      </c>
      <c r="C22" s="8"/>
      <c r="D22" s="10"/>
      <c r="F22" s="89"/>
      <c r="G22" s="11"/>
    </row>
    <row r="24" spans="1:9">
      <c r="B24" s="91" t="s">
        <v>82</v>
      </c>
      <c r="E24" s="103"/>
      <c r="F24" s="104"/>
      <c r="G24" s="103"/>
      <c r="I24" s="103"/>
    </row>
    <row r="25" spans="1:9">
      <c r="E25" s="103"/>
      <c r="F25" s="104"/>
      <c r="G25" s="103"/>
      <c r="I25" s="103"/>
    </row>
    <row r="26" spans="1:9">
      <c r="B26" s="94" t="s">
        <v>11</v>
      </c>
      <c r="C26" s="94" t="s">
        <v>83</v>
      </c>
      <c r="D26" s="105" t="s">
        <v>12</v>
      </c>
      <c r="E26" s="103"/>
      <c r="F26" s="104"/>
      <c r="I26" s="103"/>
    </row>
    <row r="27" spans="1:9" ht="35.25">
      <c r="B27" s="106" t="s">
        <v>84</v>
      </c>
      <c r="C27" s="93" t="s">
        <v>85</v>
      </c>
      <c r="D27" s="171" t="s">
        <v>30</v>
      </c>
      <c r="E27" s="103"/>
      <c r="F27" s="107"/>
    </row>
    <row r="28" spans="1:9" ht="35.25">
      <c r="B28" s="106" t="s">
        <v>86</v>
      </c>
      <c r="C28" s="93" t="s">
        <v>87</v>
      </c>
      <c r="D28" s="171" t="s">
        <v>30</v>
      </c>
      <c r="E28" s="103"/>
      <c r="F28" s="107"/>
    </row>
    <row r="29" spans="1:9" ht="247.5">
      <c r="B29" s="106" t="s">
        <v>88</v>
      </c>
      <c r="C29" s="108" t="s">
        <v>89</v>
      </c>
      <c r="D29" s="171" t="s">
        <v>30</v>
      </c>
      <c r="E29" s="103"/>
      <c r="F29" s="107"/>
      <c r="G29" s="109"/>
    </row>
    <row r="30" spans="1:9" ht="105.75">
      <c r="B30" s="106" t="s">
        <v>90</v>
      </c>
      <c r="C30" s="93" t="s">
        <v>91</v>
      </c>
      <c r="D30" s="171" t="s">
        <v>30</v>
      </c>
      <c r="E30" s="103"/>
      <c r="F30" s="107"/>
    </row>
    <row r="31" spans="1:9">
      <c r="B31" s="110"/>
      <c r="C31" s="110"/>
      <c r="D31" s="97" t="str">
        <f>+IF(COUNTIF($D$27:$D$30,"Yes")=COUNTA($B$27:$B$30),"TIF District can be initiated","TIF District cannot be initiated")</f>
        <v>TIF District can be initiated</v>
      </c>
      <c r="E31" s="111" t="s">
        <v>92</v>
      </c>
      <c r="F31" s="104"/>
      <c r="G31" s="112"/>
    </row>
    <row r="32" spans="1:9">
      <c r="F32" s="113"/>
    </row>
    <row r="33" spans="2:8">
      <c r="B33" s="91" t="s">
        <v>93</v>
      </c>
      <c r="F33" s="107"/>
    </row>
    <row r="34" spans="2:8">
      <c r="F34" s="107"/>
    </row>
    <row r="35" spans="2:8">
      <c r="B35" s="114" t="s">
        <v>94</v>
      </c>
      <c r="F35" s="107"/>
    </row>
    <row r="36" spans="2:8" s="93" customFormat="1">
      <c r="B36" s="115" t="s">
        <v>11</v>
      </c>
      <c r="C36" s="115" t="s">
        <v>83</v>
      </c>
      <c r="D36" s="116" t="s">
        <v>12</v>
      </c>
      <c r="E36" s="115" t="s">
        <v>40</v>
      </c>
      <c r="F36" s="155" t="s">
        <v>41</v>
      </c>
    </row>
    <row r="37" spans="2:8" ht="141.75">
      <c r="B37" s="117" t="s">
        <v>95</v>
      </c>
      <c r="C37" s="117" t="s">
        <v>96</v>
      </c>
      <c r="D37" s="77">
        <v>1</v>
      </c>
      <c r="E37" s="170" t="s">
        <v>97</v>
      </c>
      <c r="F37" s="178">
        <f>1/2</f>
        <v>0.5</v>
      </c>
    </row>
    <row r="38" spans="2:8" ht="70.5">
      <c r="B38" s="118" t="s">
        <v>98</v>
      </c>
      <c r="C38" s="118" t="s">
        <v>99</v>
      </c>
      <c r="D38" s="77">
        <v>1</v>
      </c>
      <c r="E38" s="183" t="s">
        <v>97</v>
      </c>
      <c r="F38" s="178">
        <f>1/2</f>
        <v>0.5</v>
      </c>
    </row>
    <row r="39" spans="2:8">
      <c r="B39" s="119"/>
      <c r="C39" s="120"/>
      <c r="D39" s="121" t="str">
        <f>+IF(F39&lt;=0.5,"Low",IF(AND(F39&gt;0.5,F39&lt;0.8),"Medium","High"))</f>
        <v>High</v>
      </c>
      <c r="E39" s="200"/>
      <c r="F39" s="182">
        <f>+SUMPRODUCT(F37:F38,D37:D38)</f>
        <v>1</v>
      </c>
      <c r="H39" s="122"/>
    </row>
    <row r="40" spans="2:8">
      <c r="F40" s="113"/>
    </row>
    <row r="41" spans="2:8">
      <c r="B41" s="114" t="s">
        <v>100</v>
      </c>
      <c r="E41" s="123"/>
      <c r="F41" s="107"/>
      <c r="H41" s="122"/>
    </row>
    <row r="42" spans="2:8">
      <c r="B42" s="115" t="s">
        <v>11</v>
      </c>
      <c r="C42" s="115" t="s">
        <v>83</v>
      </c>
      <c r="D42" s="116" t="s">
        <v>12</v>
      </c>
      <c r="E42" s="115" t="s">
        <v>40</v>
      </c>
      <c r="F42" s="155" t="s">
        <v>41</v>
      </c>
    </row>
    <row r="43" spans="2:8" ht="87.75">
      <c r="B43" s="118" t="s">
        <v>101</v>
      </c>
      <c r="C43" s="118" t="s">
        <v>102</v>
      </c>
      <c r="D43" s="77">
        <v>1</v>
      </c>
      <c r="E43" s="183" t="s">
        <v>103</v>
      </c>
      <c r="F43" s="178">
        <f>3/4</f>
        <v>0.75</v>
      </c>
    </row>
    <row r="44" spans="2:8" ht="158.25">
      <c r="B44" s="118" t="s">
        <v>104</v>
      </c>
      <c r="C44" s="118" t="s">
        <v>105</v>
      </c>
      <c r="D44" s="77">
        <v>1</v>
      </c>
      <c r="E44" s="183" t="s">
        <v>106</v>
      </c>
      <c r="F44" s="178">
        <f>1/4</f>
        <v>0.25</v>
      </c>
    </row>
    <row r="45" spans="2:8">
      <c r="B45" s="119"/>
      <c r="C45" s="119"/>
      <c r="D45" s="121" t="str">
        <f>+IF(F45&lt;=0.5,"Low",IF(AND(F45&gt;0.5,F45&lt;0.8),"Medium","High"))</f>
        <v>High</v>
      </c>
      <c r="E45" s="124"/>
      <c r="F45" s="182">
        <f>+SUMPRODUCT(F43:F44,D43:D44)</f>
        <v>1</v>
      </c>
    </row>
    <row r="46" spans="2:8">
      <c r="F46" s="113"/>
    </row>
    <row r="47" spans="2:8">
      <c r="B47" s="114" t="s">
        <v>107</v>
      </c>
      <c r="E47" s="123"/>
      <c r="F47" s="107"/>
      <c r="H47" s="122"/>
    </row>
    <row r="48" spans="2:8" ht="18.75" customHeight="1">
      <c r="B48" s="115" t="s">
        <v>11</v>
      </c>
      <c r="C48" s="115" t="s">
        <v>83</v>
      </c>
      <c r="D48" s="116" t="s">
        <v>12</v>
      </c>
      <c r="E48" s="115" t="s">
        <v>40</v>
      </c>
      <c r="F48" s="155" t="s">
        <v>41</v>
      </c>
    </row>
    <row r="49" spans="2:8" ht="141.75">
      <c r="B49" s="118" t="s">
        <v>108</v>
      </c>
      <c r="C49" s="118" t="s">
        <v>109</v>
      </c>
      <c r="D49" s="77">
        <v>1</v>
      </c>
      <c r="E49" s="183" t="s">
        <v>110</v>
      </c>
      <c r="F49" s="178">
        <f>1</f>
        <v>1</v>
      </c>
    </row>
    <row r="50" spans="2:8">
      <c r="B50" s="119"/>
      <c r="C50" s="119"/>
      <c r="D50" s="121" t="str">
        <f>+IF(F50&lt;=0.5,"Low",IF(AND(F50&gt;0.5,F50&lt;0.8),"Medium","High"))</f>
        <v>High</v>
      </c>
      <c r="E50" s="124"/>
      <c r="F50" s="182">
        <f>+SUMPRODUCT(F48:F49,D48:D49)</f>
        <v>1</v>
      </c>
    </row>
    <row r="51" spans="2:8">
      <c r="C51" s="118"/>
      <c r="D51" s="118"/>
      <c r="E51" s="125"/>
      <c r="F51" s="126"/>
    </row>
    <row r="52" spans="2:8">
      <c r="B52" s="114" t="s">
        <v>111</v>
      </c>
      <c r="E52" s="123"/>
      <c r="F52" s="107"/>
      <c r="H52" s="122"/>
    </row>
    <row r="53" spans="2:8">
      <c r="B53" s="115" t="s">
        <v>11</v>
      </c>
      <c r="C53" s="115" t="s">
        <v>83</v>
      </c>
      <c r="D53" s="116" t="s">
        <v>12</v>
      </c>
      <c r="E53" s="115" t="s">
        <v>40</v>
      </c>
      <c r="F53" s="155" t="s">
        <v>41</v>
      </c>
    </row>
    <row r="54" spans="2:8" ht="87.75">
      <c r="B54" s="118" t="s">
        <v>112</v>
      </c>
      <c r="C54" s="118" t="s">
        <v>113</v>
      </c>
      <c r="D54" s="77">
        <v>1</v>
      </c>
      <c r="E54" s="183" t="s">
        <v>97</v>
      </c>
      <c r="F54" s="178">
        <f>1/2</f>
        <v>0.5</v>
      </c>
    </row>
    <row r="55" spans="2:8" ht="70.5">
      <c r="B55" s="118" t="s">
        <v>114</v>
      </c>
      <c r="C55" s="118" t="s">
        <v>115</v>
      </c>
      <c r="D55" s="77">
        <v>1</v>
      </c>
      <c r="E55" s="183" t="s">
        <v>97</v>
      </c>
      <c r="F55" s="178">
        <f>1/2</f>
        <v>0.5</v>
      </c>
    </row>
    <row r="56" spans="2:8">
      <c r="B56" s="119"/>
      <c r="C56" s="119"/>
      <c r="D56" s="121" t="str">
        <f>+IF(F56&lt;=0.5,"Low",IF(AND(F56&gt;0.5,F56&lt;0.8),"Medium","High"))</f>
        <v>High</v>
      </c>
      <c r="E56" s="119"/>
      <c r="F56" s="182">
        <f>+SUMPRODUCT(F54:F55,D54:D55)</f>
        <v>1</v>
      </c>
    </row>
  </sheetData>
  <sheetProtection algorithmName="SHA-512" hashValue="XRLe9zAn2gkNFlRk29/khMZOFoyKjKoZIfIcroDTAmf/M85IF+eAIdIreMJ4Y/6QitpiHVD22Fucn5v4RLclxg==" saltValue="qLj2Y+FAqfwOvAoMXXUNjQ==" spinCount="100000" sheet="1" objects="1" scenarios="1"/>
  <protectedRanges>
    <protectedRange sqref="D27:D30" name="Range1"/>
    <protectedRange sqref="D37:D38 D54:D55" name="Range7"/>
    <protectedRange sqref="D43" name="Range8"/>
    <protectedRange sqref="D44" name="Range8_1"/>
    <protectedRange sqref="D49" name="Range8_2"/>
  </protectedRanges>
  <mergeCells count="1">
    <mergeCell ref="B7:D7"/>
  </mergeCells>
  <conditionalFormatting sqref="C13">
    <cfRule type="cellIs" dxfId="135" priority="1" operator="equal">
      <formula>"TIF District Cannot be initiated"</formula>
    </cfRule>
    <cfRule type="cellIs" dxfId="134" priority="2" operator="equal">
      <formula>"TIF District cannot be initiaties"</formula>
    </cfRule>
    <cfRule type="cellIs" dxfId="133" priority="3" operator="equal">
      <formula>"TIF District can be initiated"</formula>
    </cfRule>
    <cfRule type="cellIs" dxfId="132" priority="4" operator="equal">
      <formula>"EIFD can be initiated"</formula>
    </cfRule>
    <cfRule type="cellIs" dxfId="131" priority="5" operator="equal">
      <formula>"EIFD can be initiated. Effectiveness contingent upon factors in Level 2"</formula>
    </cfRule>
    <cfRule type="cellIs" dxfId="130" priority="6" operator="equal">
      <formula>"EIFD Cannot Be Initiatited"</formula>
    </cfRule>
    <cfRule type="cellIs" dxfId="129" priority="7" operator="equal">
      <formula>"EIFD can be initiatied. Effectiveness contingent upon factors in Level 2"</formula>
    </cfRule>
  </conditionalFormatting>
  <conditionalFormatting sqref="C17:C20">
    <cfRule type="cellIs" dxfId="128" priority="31" operator="equal">
      <formula>"Medium"</formula>
    </cfRule>
    <cfRule type="cellIs" dxfId="127" priority="32" operator="equal">
      <formula>"Low"</formula>
    </cfRule>
    <cfRule type="cellIs" dxfId="126" priority="33" operator="equal">
      <formula>"High"</formula>
    </cfRule>
    <cfRule type="cellIs" dxfId="125" priority="34" operator="equal">
      <formula>"""High"""</formula>
    </cfRule>
  </conditionalFormatting>
  <conditionalFormatting sqref="D39">
    <cfRule type="cellIs" dxfId="124" priority="37" operator="equal">
      <formula>"Medium"</formula>
    </cfRule>
    <cfRule type="cellIs" dxfId="123" priority="38" operator="equal">
      <formula>"Low"</formula>
    </cfRule>
    <cfRule type="cellIs" dxfId="122" priority="39" operator="equal">
      <formula>"High"</formula>
    </cfRule>
    <cfRule type="cellIs" dxfId="121" priority="40" operator="equal">
      <formula>"""High"""</formula>
    </cfRule>
  </conditionalFormatting>
  <conditionalFormatting sqref="D45">
    <cfRule type="cellIs" dxfId="120" priority="19" operator="equal">
      <formula>"Medium"</formula>
    </cfRule>
    <cfRule type="cellIs" dxfId="119" priority="20" operator="equal">
      <formula>"Low"</formula>
    </cfRule>
    <cfRule type="cellIs" dxfId="118" priority="21" operator="equal">
      <formula>"High"</formula>
    </cfRule>
    <cfRule type="cellIs" dxfId="117" priority="22" operator="equal">
      <formula>"""High"""</formula>
    </cfRule>
  </conditionalFormatting>
  <conditionalFormatting sqref="D50">
    <cfRule type="cellIs" dxfId="116" priority="15" operator="equal">
      <formula>"Medium"</formula>
    </cfRule>
    <cfRule type="cellIs" dxfId="115" priority="16" operator="equal">
      <formula>"Low"</formula>
    </cfRule>
    <cfRule type="cellIs" dxfId="114" priority="17" operator="equal">
      <formula>"High"</formula>
    </cfRule>
    <cfRule type="cellIs" dxfId="113" priority="18" operator="equal">
      <formula>"""High"""</formula>
    </cfRule>
  </conditionalFormatting>
  <conditionalFormatting sqref="D56">
    <cfRule type="cellIs" dxfId="112" priority="11" operator="equal">
      <formula>"Medium"</formula>
    </cfRule>
    <cfRule type="cellIs" dxfId="111" priority="12" operator="equal">
      <formula>"Low"</formula>
    </cfRule>
    <cfRule type="cellIs" dxfId="110" priority="13" operator="equal">
      <formula>"High"</formula>
    </cfRule>
    <cfRule type="cellIs" dxfId="109" priority="14" operator="equal">
      <formula>"""High"""</formula>
    </cfRule>
  </conditionalFormatting>
  <conditionalFormatting sqref="D11:F11">
    <cfRule type="cellIs" dxfId="108" priority="8" operator="equal">
      <formula>"EIFD can be initiated. Effectiveness contingent upon factors in Level 2"</formula>
    </cfRule>
    <cfRule type="cellIs" dxfId="107" priority="9" operator="equal">
      <formula>"EIFD Cannot Be Initiatited"</formula>
    </cfRule>
    <cfRule type="cellIs" dxfId="106" priority="10" operator="equal">
      <formula>"EIFD can be initiatied. Effectiveness contingent upon factors in Level 2"</formula>
    </cfRule>
  </conditionalFormatting>
  <conditionalFormatting sqref="D14:F16">
    <cfRule type="cellIs" dxfId="105" priority="27" operator="equal">
      <formula>"EIFD can be initiated. Effectiveness contingent upon factors in Level 2"</formula>
    </cfRule>
    <cfRule type="cellIs" dxfId="104" priority="28" operator="equal">
      <formula>"EIFD Cannot Be Initiatited"</formula>
    </cfRule>
    <cfRule type="cellIs" dxfId="103" priority="29" operator="equal">
      <formula>"EIFD can be initiatied. Effectiveness contingent upon factors in Level 2"</formula>
    </cfRule>
  </conditionalFormatting>
  <conditionalFormatting sqref="D31:F31">
    <cfRule type="cellIs" dxfId="102" priority="23" operator="equal">
      <formula>"TIF District Cannot be initiated"</formula>
    </cfRule>
    <cfRule type="cellIs" dxfId="101" priority="24" operator="equal">
      <formula>"TIF District cannot be initiaties"</formula>
    </cfRule>
    <cfRule type="cellIs" dxfId="100" priority="25" operator="equal">
      <formula>"TIF District can be initiated"</formula>
    </cfRule>
    <cfRule type="cellIs" dxfId="99" priority="26" operator="equal">
      <formula>"EIFD can be initiated"</formula>
    </cfRule>
    <cfRule type="cellIs" dxfId="98" priority="30" operator="equal">
      <formula>"EIFD can be initiated. Effectiveness contingent upon factors in Level 2"</formula>
    </cfRule>
    <cfRule type="cellIs" dxfId="97" priority="35" operator="equal">
      <formula>"EIFD Cannot Be Initiatited"</formula>
    </cfRule>
    <cfRule type="cellIs" dxfId="96" priority="36" operator="equal">
      <formula>"EIFD can be initiatied. Effectiveness contingent upon factors in Level 2"</formula>
    </cfRule>
  </conditionalFormatting>
  <dataValidations count="3">
    <dataValidation type="list" allowBlank="1" showInputMessage="1" showErrorMessage="1" sqref="D27:D30 F27:F30" xr:uid="{BD706340-BC2B-4C99-B824-5DCD4D84F893}">
      <formula1>"Yes, No"</formula1>
    </dataValidation>
    <dataValidation type="list" allowBlank="1" showInputMessage="1" showErrorMessage="1" sqref="D37:D38 D54:D55" xr:uid="{2B198BDC-8AB0-49DB-BCFB-1663C1509CB9}">
      <formula1>"0,1"</formula1>
    </dataValidation>
    <dataValidation type="list" allowBlank="1" showInputMessage="1" showErrorMessage="1" sqref="D43:D44 D49" xr:uid="{D8206639-EFB7-4642-953E-0D518C3F6621}">
      <formula1>"0,0.5,1"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64704-E031-4084-A61E-895F42A4768D}">
  <dimension ref="A1:I57"/>
  <sheetViews>
    <sheetView topLeftCell="A41" workbookViewId="0">
      <selection activeCell="D30" sqref="D30"/>
    </sheetView>
  </sheetViews>
  <sheetFormatPr defaultColWidth="10" defaultRowHeight="18.75"/>
  <cols>
    <col min="1" max="1" width="12.5703125" style="83" customWidth="1"/>
    <col min="2" max="2" width="75.140625" style="83" customWidth="1"/>
    <col min="3" max="3" width="55.42578125" style="83" customWidth="1"/>
    <col min="4" max="4" width="51.140625" style="83" customWidth="1"/>
    <col min="5" max="5" width="56.85546875" style="83" customWidth="1"/>
    <col min="6" max="6" width="27.5703125" style="85" customWidth="1"/>
    <col min="7" max="7" width="3.7109375" style="83" customWidth="1"/>
    <col min="8" max="8" width="30.7109375" style="83" customWidth="1"/>
    <col min="9" max="9" width="28.140625" style="83" customWidth="1"/>
    <col min="10" max="16384" width="10" style="83"/>
  </cols>
  <sheetData>
    <row r="1" spans="1:8">
      <c r="A1" s="82" t="s">
        <v>0</v>
      </c>
      <c r="B1" s="82"/>
      <c r="C1" s="82"/>
      <c r="D1" s="82"/>
      <c r="E1" s="82"/>
      <c r="F1" s="84"/>
      <c r="H1" s="82"/>
    </row>
    <row r="2" spans="1:8">
      <c r="A2" s="83" t="s">
        <v>1</v>
      </c>
    </row>
    <row r="3" spans="1:8">
      <c r="A3" s="86"/>
      <c r="B3" s="86"/>
      <c r="C3" s="86"/>
      <c r="D3" s="86"/>
      <c r="E3" s="86"/>
      <c r="F3" s="87"/>
      <c r="H3" s="86"/>
    </row>
    <row r="5" spans="1:8" s="88" customFormat="1">
      <c r="B5" s="9" t="s">
        <v>116</v>
      </c>
      <c r="C5" s="8"/>
      <c r="D5" s="8"/>
      <c r="E5" s="10"/>
      <c r="F5" s="127"/>
    </row>
    <row r="7" spans="1:8" ht="42.75" customHeight="1">
      <c r="B7" s="192" t="s">
        <v>117</v>
      </c>
      <c r="C7" s="192"/>
      <c r="D7" s="192"/>
      <c r="E7" s="192"/>
      <c r="F7" s="192"/>
    </row>
    <row r="9" spans="1:8" s="88" customFormat="1">
      <c r="A9" s="9"/>
      <c r="B9" s="8" t="s">
        <v>9</v>
      </c>
      <c r="C9" s="8"/>
      <c r="D9" s="10"/>
      <c r="E9" s="11"/>
      <c r="F9" s="89"/>
    </row>
    <row r="11" spans="1:8">
      <c r="B11" s="91" t="str">
        <f>B27</f>
        <v>A.2.1.
Eligibility of Area for SAD</v>
      </c>
    </row>
    <row r="12" spans="1:8">
      <c r="B12" s="91"/>
    </row>
    <row r="13" spans="1:8">
      <c r="B13" s="94" t="s">
        <v>11</v>
      </c>
      <c r="C13" s="95" t="s">
        <v>12</v>
      </c>
    </row>
    <row r="14" spans="1:8">
      <c r="B14" s="128" t="s">
        <v>118</v>
      </c>
      <c r="C14" s="129" t="str">
        <f>+D33</f>
        <v>SAD can be formed</v>
      </c>
    </row>
    <row r="15" spans="1:8">
      <c r="B15" s="130"/>
      <c r="C15" s="106"/>
    </row>
    <row r="16" spans="1:8" ht="18.75" customHeight="1">
      <c r="B16" s="91" t="str">
        <f>+B35</f>
        <v>A.2.2.
Suitability of SAD</v>
      </c>
      <c r="C16" s="92"/>
      <c r="D16" s="93"/>
      <c r="G16" s="92"/>
    </row>
    <row r="17" spans="1:9">
      <c r="B17" s="91"/>
    </row>
    <row r="18" spans="1:9" ht="18.75" customHeight="1">
      <c r="B18" s="94" t="s">
        <v>11</v>
      </c>
      <c r="C18" s="95" t="s">
        <v>12</v>
      </c>
      <c r="D18" s="93"/>
    </row>
    <row r="19" spans="1:9">
      <c r="B19" s="131" t="str">
        <f>+B37</f>
        <v>Revenue Magnitude Capacity</v>
      </c>
      <c r="C19" s="16" t="str">
        <f>D42</f>
        <v>High</v>
      </c>
    </row>
    <row r="20" spans="1:9">
      <c r="B20" s="98" t="str">
        <f>+B44</f>
        <v>Timing of Revenues and Capacity to Target Infrastructure Needs</v>
      </c>
      <c r="C20" s="16" t="str">
        <f>D47</f>
        <v>High</v>
      </c>
    </row>
    <row r="21" spans="1:9">
      <c r="B21" s="98" t="str">
        <f>+B49</f>
        <v>Incentives for Development</v>
      </c>
      <c r="C21" s="16" t="str">
        <f>D52</f>
        <v>High</v>
      </c>
    </row>
    <row r="22" spans="1:9">
      <c r="B22" s="132" t="str">
        <f>B54</f>
        <v>Capacity to Lead the Process</v>
      </c>
      <c r="C22" s="172" t="str">
        <f>D57</f>
        <v>High</v>
      </c>
    </row>
    <row r="24" spans="1:9">
      <c r="F24" s="104"/>
    </row>
    <row r="25" spans="1:9" s="88" customFormat="1">
      <c r="A25" s="88" t="s">
        <v>119</v>
      </c>
      <c r="B25" s="9" t="s">
        <v>21</v>
      </c>
      <c r="C25" s="8"/>
      <c r="D25" s="8"/>
      <c r="E25" s="10"/>
      <c r="F25" s="127"/>
    </row>
    <row r="26" spans="1:9">
      <c r="F26" s="104"/>
    </row>
    <row r="27" spans="1:9">
      <c r="B27" s="133" t="s">
        <v>120</v>
      </c>
      <c r="C27" s="133"/>
      <c r="D27" s="134"/>
      <c r="E27" s="103"/>
      <c r="F27" s="104"/>
      <c r="G27" s="103"/>
      <c r="I27" s="103"/>
    </row>
    <row r="28" spans="1:9">
      <c r="B28" s="134"/>
      <c r="C28" s="134"/>
      <c r="D28" s="134"/>
      <c r="E28" s="103"/>
      <c r="F28" s="104"/>
      <c r="G28" s="103"/>
      <c r="I28" s="103"/>
    </row>
    <row r="29" spans="1:9">
      <c r="B29" s="94" t="s">
        <v>121</v>
      </c>
      <c r="C29" s="94" t="s">
        <v>122</v>
      </c>
      <c r="D29" s="94" t="s">
        <v>123</v>
      </c>
      <c r="F29" s="104"/>
      <c r="G29" s="103"/>
      <c r="I29" s="103"/>
    </row>
    <row r="30" spans="1:9" ht="87.75">
      <c r="B30" s="106" t="s">
        <v>124</v>
      </c>
      <c r="C30" s="93" t="s">
        <v>125</v>
      </c>
      <c r="D30" s="171" t="s">
        <v>30</v>
      </c>
      <c r="F30" s="107"/>
    </row>
    <row r="31" spans="1:9" ht="194.25">
      <c r="B31" s="106" t="s">
        <v>126</v>
      </c>
      <c r="C31" s="93" t="s">
        <v>127</v>
      </c>
      <c r="D31" s="171" t="s">
        <v>30</v>
      </c>
      <c r="F31" s="107"/>
    </row>
    <row r="32" spans="1:9" ht="52.5">
      <c r="B32" s="106" t="s">
        <v>128</v>
      </c>
      <c r="C32" s="108" t="s">
        <v>129</v>
      </c>
      <c r="D32" s="171" t="s">
        <v>30</v>
      </c>
      <c r="F32" s="107"/>
    </row>
    <row r="33" spans="2:9">
      <c r="B33" s="110"/>
      <c r="C33" s="110"/>
      <c r="D33" s="135" t="str">
        <f>+IF(COUNTIF($D$30:$D$32,"Yes")=COUNTA($B$30:$B$32),"SAD can be formed","SAD cannot be formed")</f>
        <v>SAD can be formed</v>
      </c>
      <c r="E33" s="136" t="s">
        <v>130</v>
      </c>
      <c r="F33" s="104"/>
    </row>
    <row r="34" spans="2:9">
      <c r="F34" s="113"/>
    </row>
    <row r="35" spans="2:9">
      <c r="B35" s="133" t="s">
        <v>131</v>
      </c>
      <c r="F35" s="107"/>
    </row>
    <row r="36" spans="2:9">
      <c r="B36" s="137"/>
      <c r="F36" s="107"/>
    </row>
    <row r="37" spans="2:9">
      <c r="B37" s="138" t="s">
        <v>94</v>
      </c>
      <c r="F37" s="107"/>
    </row>
    <row r="38" spans="2:9" s="93" customFormat="1">
      <c r="B38" s="115" t="s">
        <v>11</v>
      </c>
      <c r="C38" s="115" t="s">
        <v>132</v>
      </c>
      <c r="D38" s="116" t="s">
        <v>12</v>
      </c>
      <c r="E38" s="115" t="s">
        <v>40</v>
      </c>
      <c r="F38" s="154" t="s">
        <v>41</v>
      </c>
      <c r="H38" s="83"/>
      <c r="I38" s="83"/>
    </row>
    <row r="39" spans="2:9" ht="52.5">
      <c r="B39" s="117" t="s">
        <v>133</v>
      </c>
      <c r="C39" s="117" t="s">
        <v>134</v>
      </c>
      <c r="D39" s="77">
        <v>1</v>
      </c>
      <c r="E39" s="144" t="s">
        <v>97</v>
      </c>
      <c r="F39" s="178">
        <f>1/3</f>
        <v>0.33333333333333331</v>
      </c>
    </row>
    <row r="40" spans="2:9" ht="52.5">
      <c r="B40" s="118" t="s">
        <v>135</v>
      </c>
      <c r="C40" s="118" t="s">
        <v>136</v>
      </c>
      <c r="D40" s="77">
        <v>1</v>
      </c>
      <c r="E40" s="184" t="s">
        <v>97</v>
      </c>
      <c r="F40" s="178">
        <f t="shared" ref="F40:F41" si="0">1/3</f>
        <v>0.33333333333333331</v>
      </c>
      <c r="H40" s="122"/>
      <c r="I40" s="81"/>
    </row>
    <row r="41" spans="2:9" ht="70.5">
      <c r="B41" s="118" t="s">
        <v>137</v>
      </c>
      <c r="C41" s="118" t="s">
        <v>138</v>
      </c>
      <c r="D41" s="77">
        <v>1</v>
      </c>
      <c r="E41" s="184" t="s">
        <v>139</v>
      </c>
      <c r="F41" s="178">
        <f t="shared" si="0"/>
        <v>0.33333333333333331</v>
      </c>
      <c r="H41" s="122"/>
      <c r="I41" s="81"/>
    </row>
    <row r="42" spans="2:9">
      <c r="B42" s="119"/>
      <c r="C42" s="119"/>
      <c r="D42" s="121" t="str">
        <f>+IF(F42&lt;=0.5,"Low",IF(AND(F42&gt;0.5,F42&lt;0.8),"Medium","High"))</f>
        <v>High</v>
      </c>
      <c r="E42" s="124"/>
      <c r="F42" s="182">
        <f>+SUMPRODUCT(F39:F41,D39:D41)</f>
        <v>1</v>
      </c>
    </row>
    <row r="43" spans="2:9">
      <c r="D43" s="81"/>
      <c r="E43" s="130"/>
      <c r="F43" s="139"/>
    </row>
    <row r="44" spans="2:9">
      <c r="B44" s="140" t="s">
        <v>100</v>
      </c>
      <c r="D44" s="130"/>
      <c r="E44" s="130"/>
      <c r="F44" s="141"/>
      <c r="G44" s="93"/>
    </row>
    <row r="45" spans="2:9" s="93" customFormat="1">
      <c r="B45" s="115" t="s">
        <v>11</v>
      </c>
      <c r="C45" s="115" t="str">
        <f>C38</f>
        <v>Importance to SAD</v>
      </c>
      <c r="D45" s="116" t="s">
        <v>12</v>
      </c>
      <c r="E45" s="115" t="s">
        <v>40</v>
      </c>
      <c r="F45" s="155" t="s">
        <v>41</v>
      </c>
      <c r="G45" s="83"/>
      <c r="H45" s="122"/>
      <c r="I45" s="83"/>
    </row>
    <row r="46" spans="2:9" ht="87.75">
      <c r="B46" s="118" t="s">
        <v>101</v>
      </c>
      <c r="C46" s="118" t="s">
        <v>102</v>
      </c>
      <c r="D46" s="77">
        <v>1</v>
      </c>
      <c r="E46" s="184" t="s">
        <v>140</v>
      </c>
      <c r="F46" s="178">
        <f>1</f>
        <v>1</v>
      </c>
      <c r="I46" s="81"/>
    </row>
    <row r="47" spans="2:9">
      <c r="B47" s="119"/>
      <c r="C47" s="119"/>
      <c r="D47" s="121" t="str">
        <f>+IF(F47&lt;=0.5,"Low",IF(AND(F47&gt;0.5,F47&lt;0.8),"Medium","High"))</f>
        <v>High</v>
      </c>
      <c r="E47" s="124"/>
      <c r="F47" s="182">
        <f>+SUMPRODUCT(F46:F46,D46:D46)</f>
        <v>1</v>
      </c>
    </row>
    <row r="48" spans="2:9">
      <c r="D48" s="81"/>
      <c r="E48" s="130"/>
      <c r="F48" s="139"/>
    </row>
    <row r="49" spans="2:9">
      <c r="B49" s="140" t="s">
        <v>141</v>
      </c>
      <c r="D49" s="130"/>
      <c r="E49" s="130"/>
      <c r="F49" s="141"/>
      <c r="G49" s="93"/>
    </row>
    <row r="50" spans="2:9" s="93" customFormat="1">
      <c r="B50" s="115" t="s">
        <v>11</v>
      </c>
      <c r="C50" s="115" t="str">
        <f>C45</f>
        <v>Importance to SAD</v>
      </c>
      <c r="D50" s="116" t="s">
        <v>12</v>
      </c>
      <c r="E50" s="115" t="s">
        <v>40</v>
      </c>
      <c r="F50" s="155" t="s">
        <v>41</v>
      </c>
      <c r="G50" s="83"/>
      <c r="H50" s="83"/>
      <c r="I50" s="83"/>
    </row>
    <row r="51" spans="2:9" ht="70.5">
      <c r="B51" s="142" t="s">
        <v>142</v>
      </c>
      <c r="C51" s="142" t="s">
        <v>143</v>
      </c>
      <c r="D51" s="77">
        <v>1</v>
      </c>
      <c r="E51" s="174" t="s">
        <v>144</v>
      </c>
      <c r="F51" s="178">
        <f>1</f>
        <v>1</v>
      </c>
    </row>
    <row r="52" spans="2:9">
      <c r="B52" s="119"/>
      <c r="C52" s="119"/>
      <c r="D52" s="121" t="str">
        <f>+IF(F52&lt;=0.5,"Low",IF(AND(F52&gt;0.5,F52&lt;0.8),"Medium","High"))</f>
        <v>High</v>
      </c>
      <c r="E52" s="124"/>
      <c r="F52" s="182">
        <f>+SUMPRODUCT(F51:F51,D51:D51)</f>
        <v>1</v>
      </c>
    </row>
    <row r="53" spans="2:9">
      <c r="D53" s="81"/>
      <c r="E53" s="130"/>
      <c r="F53" s="139"/>
      <c r="G53" s="93"/>
    </row>
    <row r="54" spans="2:9">
      <c r="B54" s="140" t="s">
        <v>145</v>
      </c>
      <c r="D54" s="130"/>
      <c r="E54" s="130"/>
      <c r="F54" s="141"/>
    </row>
    <row r="55" spans="2:9" s="93" customFormat="1">
      <c r="B55" s="115" t="s">
        <v>11</v>
      </c>
      <c r="C55" s="115" t="str">
        <f>C50</f>
        <v>Importance to SAD</v>
      </c>
      <c r="D55" s="116" t="s">
        <v>12</v>
      </c>
      <c r="E55" s="115" t="s">
        <v>40</v>
      </c>
      <c r="F55" s="155" t="s">
        <v>41</v>
      </c>
      <c r="G55" s="83"/>
      <c r="H55" s="83"/>
      <c r="I55" s="83"/>
    </row>
    <row r="56" spans="2:9" ht="70.5">
      <c r="B56" s="118" t="s">
        <v>146</v>
      </c>
      <c r="C56" s="118" t="s">
        <v>147</v>
      </c>
      <c r="D56" s="77">
        <v>1</v>
      </c>
      <c r="E56" s="173" t="s">
        <v>97</v>
      </c>
      <c r="F56" s="178">
        <f>1</f>
        <v>1</v>
      </c>
    </row>
    <row r="57" spans="2:9">
      <c r="B57" s="119"/>
      <c r="C57" s="119"/>
      <c r="D57" s="121" t="str">
        <f>+IF(F57&lt;=0.5,"Low",IF(AND(F57&gt;0.5,F57&lt;0.8),"Medium","High"))</f>
        <v>High</v>
      </c>
      <c r="E57" s="124"/>
      <c r="F57" s="182">
        <f>+SUMPRODUCT(F56:F56,D56:D56)</f>
        <v>1</v>
      </c>
    </row>
  </sheetData>
  <sheetProtection algorithmName="SHA-512" hashValue="Y7xQCeO9SMole28xRjwx/+SMqeFv1F9SN7W5rA+IigLtAGmzqo71fidLiYkarG8Ioz8p91DYbxY+gvMPB4IWCQ==" saltValue="fOX4qV6ojsd4wgp6GZAJlw==" spinCount="100000" sheet="1" objects="1" scenarios="1"/>
  <protectedRanges>
    <protectedRange sqref="D39" name="Range7"/>
    <protectedRange sqref="D40" name="Range7_1"/>
    <protectedRange sqref="D41" name="Range7_2"/>
    <protectedRange sqref="D56" name="Range7_3"/>
    <protectedRange sqref="D46" name="Range8"/>
    <protectedRange sqref="D51" name="Range8_1"/>
    <protectedRange sqref="D30:D32" name="Range1_1"/>
  </protectedRanges>
  <mergeCells count="1">
    <mergeCell ref="B7:F7"/>
  </mergeCells>
  <conditionalFormatting sqref="C14:C15">
    <cfRule type="cellIs" dxfId="95" priority="31" operator="equal">
      <formula>"SAD cannot be formed"</formula>
    </cfRule>
    <cfRule type="cellIs" dxfId="94" priority="32" operator="equal">
      <formula>"SAD can be formed"</formula>
    </cfRule>
  </conditionalFormatting>
  <conditionalFormatting sqref="C19:C22">
    <cfRule type="cellIs" dxfId="93" priority="22" operator="equal">
      <formula>"Medium"</formula>
    </cfRule>
    <cfRule type="cellIs" dxfId="92" priority="23" operator="equal">
      <formula>"Low"</formula>
    </cfRule>
    <cfRule type="cellIs" dxfId="91" priority="24" operator="equal">
      <formula>"High"</formula>
    </cfRule>
    <cfRule type="cellIs" dxfId="90" priority="25" operator="equal">
      <formula>"""High"""</formula>
    </cfRule>
  </conditionalFormatting>
  <conditionalFormatting sqref="D33">
    <cfRule type="cellIs" dxfId="89" priority="17" operator="equal">
      <formula>"SAD cannot be formed"</formula>
    </cfRule>
    <cfRule type="cellIs" dxfId="88" priority="18" operator="equal">
      <formula>"SAD can be formed"</formula>
    </cfRule>
  </conditionalFormatting>
  <conditionalFormatting sqref="D16:G16 D18:G18">
    <cfRule type="cellIs" dxfId="87" priority="19" operator="equal">
      <formula>"EIFD can be initiated. Effectiveness contingent upon factors in Level 2"</formula>
    </cfRule>
    <cfRule type="cellIs" dxfId="86" priority="20" operator="equal">
      <formula>"EIFD Cannot Be Initiatited"</formula>
    </cfRule>
    <cfRule type="cellIs" dxfId="85" priority="21" operator="equal">
      <formula>"EIFD can be initiatied. Effectiveness contingent upon factors in Level 2"</formula>
    </cfRule>
  </conditionalFormatting>
  <conditionalFormatting sqref="E33">
    <cfRule type="cellIs" dxfId="84" priority="26" operator="equal">
      <formula>"CFD cannot be formed"</formula>
    </cfRule>
    <cfRule type="cellIs" dxfId="83" priority="27" operator="equal">
      <formula>"CFD can be formed"</formula>
    </cfRule>
    <cfRule type="cellIs" dxfId="82" priority="28" operator="equal">
      <formula>"EIFD can be initiated. Effectiveness contingent upon factors in Level 2"</formula>
    </cfRule>
    <cfRule type="cellIs" dxfId="81" priority="29" operator="equal">
      <formula>"EIFD Cannot Be Initiatited"</formula>
    </cfRule>
    <cfRule type="cellIs" dxfId="80" priority="30" operator="equal">
      <formula>"EIFD can be initiatied. Effectiveness contingent upon factors in Level 2"</formula>
    </cfRule>
  </conditionalFormatting>
  <conditionalFormatting sqref="D42:D43">
    <cfRule type="cellIs" dxfId="79" priority="13" operator="equal">
      <formula>"Medium"</formula>
    </cfRule>
    <cfRule type="cellIs" dxfId="78" priority="14" operator="equal">
      <formula>"Low"</formula>
    </cfRule>
    <cfRule type="cellIs" dxfId="77" priority="15" operator="equal">
      <formula>"High"</formula>
    </cfRule>
    <cfRule type="cellIs" dxfId="76" priority="16" operator="equal">
      <formula>"""High"""</formula>
    </cfRule>
  </conditionalFormatting>
  <conditionalFormatting sqref="D47:D48">
    <cfRule type="cellIs" dxfId="75" priority="9" operator="equal">
      <formula>"Medium"</formula>
    </cfRule>
    <cfRule type="cellIs" dxfId="74" priority="10" operator="equal">
      <formula>"Low"</formula>
    </cfRule>
    <cfRule type="cellIs" dxfId="73" priority="11" operator="equal">
      <formula>"High"</formula>
    </cfRule>
    <cfRule type="cellIs" dxfId="72" priority="12" operator="equal">
      <formula>"""High"""</formula>
    </cfRule>
  </conditionalFormatting>
  <conditionalFormatting sqref="D52:D53">
    <cfRule type="cellIs" dxfId="71" priority="5" operator="equal">
      <formula>"Medium"</formula>
    </cfRule>
    <cfRule type="cellIs" dxfId="70" priority="6" operator="equal">
      <formula>"Low"</formula>
    </cfRule>
    <cfRule type="cellIs" dxfId="69" priority="7" operator="equal">
      <formula>"High"</formula>
    </cfRule>
    <cfRule type="cellIs" dxfId="68" priority="8" operator="equal">
      <formula>"""High"""</formula>
    </cfRule>
  </conditionalFormatting>
  <conditionalFormatting sqref="D57">
    <cfRule type="cellIs" dxfId="67" priority="1" operator="equal">
      <formula>"Medium"</formula>
    </cfRule>
    <cfRule type="cellIs" dxfId="66" priority="2" operator="equal">
      <formula>"Low"</formula>
    </cfRule>
    <cfRule type="cellIs" dxfId="65" priority="3" operator="equal">
      <formula>"High"</formula>
    </cfRule>
    <cfRule type="cellIs" dxfId="64" priority="4" operator="equal">
      <formula>"""High"""</formula>
    </cfRule>
  </conditionalFormatting>
  <dataValidations count="3">
    <dataValidation type="list" allowBlank="1" showInputMessage="1" showErrorMessage="1" sqref="D39:D41 D56" xr:uid="{0DA52D1F-E4AA-48E1-996D-A099883087AD}">
      <formula1>"0,1"</formula1>
    </dataValidation>
    <dataValidation type="list" allowBlank="1" showInputMessage="1" showErrorMessage="1" sqref="D46 D51" xr:uid="{00AA8F6F-7EDE-487E-AA3D-198EBB97B38D}">
      <formula1>"0,0.5,1"</formula1>
    </dataValidation>
    <dataValidation type="list" allowBlank="1" showInputMessage="1" showErrorMessage="1" sqref="D30:D32" xr:uid="{8DD0546C-99B3-4D63-9352-F96FC67B3685}">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15BE1-EA35-4B44-8023-8F333B432270}">
  <dimension ref="A1:L58"/>
  <sheetViews>
    <sheetView topLeftCell="B42" workbookViewId="0">
      <selection activeCell="D47" sqref="D47"/>
    </sheetView>
  </sheetViews>
  <sheetFormatPr defaultColWidth="10" defaultRowHeight="18.75"/>
  <cols>
    <col min="1" max="1" width="6.85546875" style="83" customWidth="1"/>
    <col min="2" max="2" width="75.140625" style="83" customWidth="1"/>
    <col min="3" max="3" width="55.42578125" style="83" customWidth="1"/>
    <col min="4" max="4" width="51.140625" style="83" customWidth="1"/>
    <col min="5" max="5" width="57.5703125" style="83" customWidth="1"/>
    <col min="6" max="6" width="27.5703125" style="85" customWidth="1"/>
    <col min="7" max="7" width="56.85546875" style="83" customWidth="1"/>
    <col min="8" max="8" width="30.7109375" style="83" customWidth="1"/>
    <col min="9" max="9" width="28.140625" style="83" customWidth="1"/>
    <col min="10" max="16384" width="10" style="83"/>
  </cols>
  <sheetData>
    <row r="1" spans="1:8">
      <c r="A1" s="82" t="s">
        <v>0</v>
      </c>
      <c r="B1" s="82"/>
      <c r="C1" s="82"/>
      <c r="D1" s="82"/>
      <c r="F1" s="84"/>
      <c r="G1" s="82"/>
      <c r="H1" s="82"/>
    </row>
    <row r="2" spans="1:8">
      <c r="A2" s="83" t="s">
        <v>1</v>
      </c>
    </row>
    <row r="3" spans="1:8">
      <c r="A3" s="86"/>
      <c r="B3" s="86"/>
      <c r="C3" s="86"/>
      <c r="D3" s="86"/>
      <c r="F3" s="87"/>
      <c r="G3" s="86"/>
      <c r="H3" s="86"/>
    </row>
    <row r="5" spans="1:8" s="88" customFormat="1">
      <c r="B5" s="9" t="s">
        <v>148</v>
      </c>
      <c r="C5" s="8"/>
      <c r="D5" s="10"/>
      <c r="E5" s="11"/>
      <c r="F5" s="89"/>
    </row>
    <row r="7" spans="1:8" ht="140.25" customHeight="1">
      <c r="B7" s="191" t="s">
        <v>149</v>
      </c>
      <c r="C7" s="191"/>
      <c r="D7" s="191"/>
    </row>
    <row r="9" spans="1:8" s="88" customFormat="1">
      <c r="A9" s="9"/>
      <c r="B9" s="8" t="s">
        <v>9</v>
      </c>
      <c r="C9" s="8"/>
      <c r="D9" s="10"/>
      <c r="E9" s="11"/>
      <c r="F9" s="89"/>
    </row>
    <row r="10" spans="1:8">
      <c r="B10" s="133"/>
      <c r="C10" s="133"/>
      <c r="D10" s="134"/>
    </row>
    <row r="11" spans="1:8">
      <c r="B11" s="91" t="str">
        <f>B26</f>
        <v>A.2.1.
Eligibility of Area for CFD</v>
      </c>
    </row>
    <row r="12" spans="1:8">
      <c r="B12" s="91"/>
    </row>
    <row r="13" spans="1:8">
      <c r="B13" s="94" t="s">
        <v>11</v>
      </c>
      <c r="C13" s="95" t="s">
        <v>12</v>
      </c>
    </row>
    <row r="14" spans="1:8">
      <c r="B14" s="128" t="s">
        <v>150</v>
      </c>
      <c r="C14" s="129" t="str">
        <f>+D34</f>
        <v>CFD can be formed</v>
      </c>
    </row>
    <row r="15" spans="1:8">
      <c r="B15" s="98"/>
      <c r="C15" s="81"/>
      <c r="D15" s="93"/>
    </row>
    <row r="16" spans="1:8">
      <c r="B16" s="91" t="str">
        <f>B36</f>
        <v>A.2.2.
Suitability of CFD</v>
      </c>
      <c r="C16" s="92"/>
      <c r="D16" s="93"/>
      <c r="G16" s="92"/>
    </row>
    <row r="17" spans="2:9">
      <c r="B17" s="91"/>
      <c r="C17" s="92"/>
      <c r="D17" s="93"/>
    </row>
    <row r="18" spans="2:9">
      <c r="B18" s="94" t="s">
        <v>11</v>
      </c>
      <c r="C18" s="95" t="s">
        <v>12</v>
      </c>
      <c r="D18" s="93"/>
    </row>
    <row r="19" spans="2:9">
      <c r="B19" s="131" t="str">
        <f>+B38</f>
        <v>Revenue Magnitude Capacity</v>
      </c>
      <c r="C19" s="16" t="str">
        <f>+D43</f>
        <v>High</v>
      </c>
    </row>
    <row r="20" spans="2:9">
      <c r="B20" s="98" t="str">
        <f>+B45</f>
        <v>Timing of Revenues and Capacity to Target Infrastructure Needs</v>
      </c>
      <c r="C20" s="16" t="str">
        <f>+D48</f>
        <v>High</v>
      </c>
    </row>
    <row r="21" spans="2:9">
      <c r="B21" s="98" t="str">
        <f>+B50</f>
        <v>Incentives for Development</v>
      </c>
      <c r="C21" s="16" t="str">
        <f>+D53</f>
        <v>High</v>
      </c>
    </row>
    <row r="22" spans="2:9">
      <c r="B22" s="132" t="str">
        <f>B55</f>
        <v>Capacity to Lead the Process</v>
      </c>
      <c r="C22" s="172" t="str">
        <f>D58</f>
        <v>High</v>
      </c>
    </row>
    <row r="23" spans="2:9">
      <c r="E23" s="102"/>
      <c r="F23" s="143"/>
    </row>
    <row r="24" spans="2:9" s="88" customFormat="1">
      <c r="B24" s="9" t="s">
        <v>21</v>
      </c>
      <c r="C24" s="11"/>
      <c r="F24" s="89"/>
    </row>
    <row r="25" spans="2:9">
      <c r="F25" s="104"/>
    </row>
    <row r="26" spans="2:9">
      <c r="B26" s="91" t="s">
        <v>151</v>
      </c>
      <c r="E26" s="103"/>
      <c r="F26" s="104"/>
      <c r="G26" s="103"/>
      <c r="I26" s="103"/>
    </row>
    <row r="27" spans="2:9">
      <c r="E27" s="103"/>
      <c r="F27" s="104"/>
      <c r="G27" s="103"/>
      <c r="I27" s="103"/>
    </row>
    <row r="28" spans="2:9">
      <c r="B28" s="94" t="s">
        <v>121</v>
      </c>
      <c r="C28" s="94" t="s">
        <v>122</v>
      </c>
      <c r="D28" s="94" t="s">
        <v>123</v>
      </c>
      <c r="E28" s="103"/>
      <c r="F28" s="104"/>
      <c r="I28" s="103"/>
    </row>
    <row r="29" spans="2:9" ht="87.75">
      <c r="B29" s="106" t="s">
        <v>152</v>
      </c>
      <c r="C29" s="93" t="s">
        <v>153</v>
      </c>
      <c r="D29" s="171" t="s">
        <v>30</v>
      </c>
      <c r="F29" s="107"/>
    </row>
    <row r="30" spans="2:9" ht="141.75">
      <c r="B30" s="106" t="s">
        <v>154</v>
      </c>
      <c r="C30" s="93" t="s">
        <v>155</v>
      </c>
      <c r="D30" s="171" t="s">
        <v>30</v>
      </c>
      <c r="F30" s="107"/>
      <c r="G30" s="109"/>
    </row>
    <row r="31" spans="2:9" ht="176.25">
      <c r="B31" s="106" t="s">
        <v>156</v>
      </c>
      <c r="C31" s="108" t="s">
        <v>157</v>
      </c>
      <c r="D31" s="171" t="s">
        <v>30</v>
      </c>
      <c r="F31" s="107"/>
      <c r="G31" s="109"/>
    </row>
    <row r="32" spans="2:9" ht="176.25">
      <c r="B32" s="106" t="s">
        <v>158</v>
      </c>
      <c r="C32" s="93" t="s">
        <v>159</v>
      </c>
      <c r="D32" s="171" t="s">
        <v>30</v>
      </c>
      <c r="F32" s="107"/>
      <c r="G32" s="109"/>
    </row>
    <row r="33" spans="2:12" ht="141.75">
      <c r="B33" s="106" t="s">
        <v>160</v>
      </c>
      <c r="C33" s="93" t="s">
        <v>161</v>
      </c>
      <c r="D33" s="171" t="s">
        <v>30</v>
      </c>
      <c r="F33" s="107"/>
    </row>
    <row r="34" spans="2:12">
      <c r="B34" s="110"/>
      <c r="C34" s="110"/>
      <c r="D34" s="97" t="str">
        <f>+IF(COUNTIF($D$29:$D$33,"Yes")=COUNTA($B$29:$B$33),"CFD can be formed","CFD cannot be formed")</f>
        <v>CFD can be formed</v>
      </c>
      <c r="E34" s="136" t="s">
        <v>162</v>
      </c>
      <c r="F34" s="104"/>
    </row>
    <row r="35" spans="2:12">
      <c r="F35" s="113"/>
    </row>
    <row r="36" spans="2:12">
      <c r="B36" s="133" t="s">
        <v>163</v>
      </c>
      <c r="F36" s="107"/>
    </row>
    <row r="37" spans="2:12">
      <c r="B37" s="133"/>
      <c r="F37" s="107"/>
    </row>
    <row r="38" spans="2:12">
      <c r="B38" s="138" t="s">
        <v>94</v>
      </c>
      <c r="F38" s="107"/>
    </row>
    <row r="39" spans="2:12" s="93" customFormat="1">
      <c r="B39" s="115" t="s">
        <v>11</v>
      </c>
      <c r="C39" s="115" t="s">
        <v>164</v>
      </c>
      <c r="D39" s="116" t="s">
        <v>12</v>
      </c>
      <c r="E39" s="115" t="s">
        <v>40</v>
      </c>
      <c r="F39" s="155" t="s">
        <v>41</v>
      </c>
      <c r="G39" s="83"/>
      <c r="H39" s="83"/>
      <c r="I39" s="83"/>
      <c r="J39" s="83"/>
      <c r="K39" s="83"/>
      <c r="L39" s="83"/>
    </row>
    <row r="40" spans="2:12" ht="52.5">
      <c r="B40" s="117" t="s">
        <v>165</v>
      </c>
      <c r="C40" s="117" t="s">
        <v>166</v>
      </c>
      <c r="D40" s="77">
        <v>1</v>
      </c>
      <c r="E40" s="144" t="s">
        <v>97</v>
      </c>
      <c r="F40" s="178">
        <f>1/3</f>
        <v>0.33333333333333331</v>
      </c>
    </row>
    <row r="41" spans="2:12" ht="52.5">
      <c r="B41" s="118" t="s">
        <v>167</v>
      </c>
      <c r="C41" s="118" t="s">
        <v>168</v>
      </c>
      <c r="D41" s="77">
        <v>1</v>
      </c>
      <c r="E41" s="184" t="s">
        <v>97</v>
      </c>
      <c r="F41" s="178">
        <f t="shared" ref="F41:F42" si="0">1/3</f>
        <v>0.33333333333333331</v>
      </c>
      <c r="H41" s="122"/>
      <c r="I41" s="81"/>
    </row>
    <row r="42" spans="2:12" ht="141.75">
      <c r="B42" s="118" t="s">
        <v>169</v>
      </c>
      <c r="C42" s="118" t="s">
        <v>170</v>
      </c>
      <c r="D42" s="77">
        <v>1</v>
      </c>
      <c r="E42" s="184" t="s">
        <v>139</v>
      </c>
      <c r="F42" s="178">
        <f t="shared" si="0"/>
        <v>0.33333333333333331</v>
      </c>
      <c r="H42" s="122"/>
      <c r="I42" s="81"/>
    </row>
    <row r="43" spans="2:12">
      <c r="B43" s="119"/>
      <c r="C43" s="119"/>
      <c r="D43" s="121" t="str">
        <f>+IF(F43&lt;=0.5,"Low",IF(AND(F43&gt;0.5,F43&lt;0.8),"Medium","High"))</f>
        <v>High</v>
      </c>
      <c r="E43" s="124"/>
      <c r="F43" s="182">
        <f>+SUMPRODUCT(F40:F42,D40:D42)</f>
        <v>1</v>
      </c>
    </row>
    <row r="44" spans="2:12">
      <c r="B44" s="133"/>
      <c r="F44" s="107"/>
    </row>
    <row r="45" spans="2:12">
      <c r="B45" s="140" t="s">
        <v>100</v>
      </c>
      <c r="F45" s="107"/>
    </row>
    <row r="46" spans="2:12">
      <c r="B46" s="115" t="s">
        <v>11</v>
      </c>
      <c r="C46" s="115" t="s">
        <v>164</v>
      </c>
      <c r="D46" s="116" t="s">
        <v>12</v>
      </c>
      <c r="E46" s="115" t="s">
        <v>40</v>
      </c>
      <c r="F46" s="155" t="s">
        <v>41</v>
      </c>
    </row>
    <row r="47" spans="2:12" ht="87.75">
      <c r="B47" s="145" t="s">
        <v>101</v>
      </c>
      <c r="C47" s="145" t="s">
        <v>102</v>
      </c>
      <c r="D47" s="77">
        <v>1</v>
      </c>
      <c r="E47" s="184" t="s">
        <v>171</v>
      </c>
      <c r="F47" s="178">
        <f>1</f>
        <v>1</v>
      </c>
    </row>
    <row r="48" spans="2:12">
      <c r="B48" s="119"/>
      <c r="C48" s="119"/>
      <c r="D48" s="121" t="str">
        <f>+IF(F48&lt;=0.5,"Low",IF(AND(F48&gt;0.5,F48&lt;0.8),"Medium","High"))</f>
        <v>High</v>
      </c>
      <c r="E48" s="124"/>
      <c r="F48" s="182">
        <f>+SUMPRODUCT(F47:F47,D47:D47)</f>
        <v>1</v>
      </c>
    </row>
    <row r="49" spans="2:6">
      <c r="B49" s="133"/>
      <c r="F49" s="107"/>
    </row>
    <row r="50" spans="2:6">
      <c r="B50" s="140" t="s">
        <v>141</v>
      </c>
      <c r="F50" s="107"/>
    </row>
    <row r="51" spans="2:6" ht="18.75" customHeight="1">
      <c r="B51" s="115" t="s">
        <v>11</v>
      </c>
      <c r="C51" s="115" t="s">
        <v>164</v>
      </c>
      <c r="D51" s="116" t="s">
        <v>12</v>
      </c>
      <c r="E51" s="115" t="s">
        <v>40</v>
      </c>
      <c r="F51" s="155" t="s">
        <v>41</v>
      </c>
    </row>
    <row r="52" spans="2:6" ht="70.5">
      <c r="B52" s="146" t="s">
        <v>172</v>
      </c>
      <c r="C52" s="146" t="s">
        <v>173</v>
      </c>
      <c r="D52" s="77">
        <v>1</v>
      </c>
      <c r="E52" s="147" t="s">
        <v>174</v>
      </c>
      <c r="F52" s="178">
        <f>1</f>
        <v>1</v>
      </c>
    </row>
    <row r="53" spans="2:6">
      <c r="B53" s="119"/>
      <c r="C53" s="119"/>
      <c r="D53" s="121" t="str">
        <f>+IF(F53&lt;=0.5,"Low",IF(AND(F53&gt;0.5,F53&lt;0.8),"Medium","High"))</f>
        <v>High</v>
      </c>
      <c r="E53" s="124"/>
      <c r="F53" s="182">
        <f>+SUMPRODUCT(F52:F52,D52:D52)</f>
        <v>1</v>
      </c>
    </row>
    <row r="54" spans="2:6">
      <c r="B54" s="133"/>
      <c r="F54" s="107"/>
    </row>
    <row r="55" spans="2:6">
      <c r="B55" s="140" t="s">
        <v>145</v>
      </c>
      <c r="F55" s="107"/>
    </row>
    <row r="56" spans="2:6" ht="18.75" customHeight="1">
      <c r="B56" s="115" t="s">
        <v>11</v>
      </c>
      <c r="C56" s="115" t="s">
        <v>164</v>
      </c>
      <c r="D56" s="116" t="s">
        <v>12</v>
      </c>
      <c r="E56" s="115" t="s">
        <v>40</v>
      </c>
      <c r="F56" s="155" t="s">
        <v>41</v>
      </c>
    </row>
    <row r="57" spans="2:6" ht="70.5">
      <c r="B57" s="118" t="s">
        <v>175</v>
      </c>
      <c r="C57" s="118" t="s">
        <v>176</v>
      </c>
      <c r="D57" s="77">
        <v>1</v>
      </c>
      <c r="E57" s="147" t="s">
        <v>97</v>
      </c>
      <c r="F57" s="178">
        <f>1</f>
        <v>1</v>
      </c>
    </row>
    <row r="58" spans="2:6">
      <c r="B58" s="119"/>
      <c r="C58" s="119"/>
      <c r="D58" s="121" t="str">
        <f>+IF(F58&lt;=0.5,"Low",IF(AND(F58&gt;0.5,F58&lt;0.8),"Medium","High"))</f>
        <v>High</v>
      </c>
      <c r="E58" s="124"/>
      <c r="F58" s="182">
        <f>+SUMPRODUCT(F57:F57,D57:D57)</f>
        <v>1</v>
      </c>
    </row>
  </sheetData>
  <sheetProtection algorithmName="SHA-512" hashValue="tmeW/iO1Kqa5TInlW6Y0OP+KyzE6/cZ+WYxQ8jWV4KQAVoBcpVjjYmhGsj2KA91TisE150cWDVB9F+YB+uj1Lw==" saltValue="hUMsDdUhk/knpNmFfv4Ekw==" spinCount="100000" sheet="1" objects="1" scenarios="1"/>
  <protectedRanges>
    <protectedRange sqref="D29:D33" name="Range1"/>
    <protectedRange sqref="D40" name="Range7"/>
    <protectedRange sqref="D41" name="Range7_1"/>
    <protectedRange sqref="D42" name="Range7_2"/>
    <protectedRange sqref="D57" name="Range7_3"/>
    <protectedRange sqref="D47" name="Range8"/>
    <protectedRange sqref="D52" name="Range8_1"/>
  </protectedRanges>
  <mergeCells count="1">
    <mergeCell ref="B7:D7"/>
  </mergeCells>
  <conditionalFormatting sqref="C14">
    <cfRule type="cellIs" dxfId="63" priority="25" operator="equal">
      <formula>"CFD cannot be formed"</formula>
    </cfRule>
    <cfRule type="cellIs" dxfId="62" priority="26" operator="equal">
      <formula>"CFD can be formed"</formula>
    </cfRule>
    <cfRule type="cellIs" dxfId="61" priority="27" operator="equal">
      <formula>"EIFD can be initiated. Effectiveness contingent upon factors in Level 2"</formula>
    </cfRule>
    <cfRule type="cellIs" dxfId="60" priority="28" operator="equal">
      <formula>"EIFD Cannot Be Initiatited"</formula>
    </cfRule>
    <cfRule type="cellIs" dxfId="59" priority="29" operator="equal">
      <formula>"EIFD can be initiatied. Effectiveness contingent upon factors in Level 2"</formula>
    </cfRule>
  </conditionalFormatting>
  <conditionalFormatting sqref="C24 C19:C22">
    <cfRule type="cellIs" dxfId="58" priority="21" operator="equal">
      <formula>"Medium"</formula>
    </cfRule>
    <cfRule type="cellIs" dxfId="57" priority="22" operator="equal">
      <formula>"Low"</formula>
    </cfRule>
    <cfRule type="cellIs" dxfId="56" priority="23" operator="equal">
      <formula>"High"</formula>
    </cfRule>
    <cfRule type="cellIs" dxfId="55" priority="24" operator="equal">
      <formula>"""High"""</formula>
    </cfRule>
  </conditionalFormatting>
  <conditionalFormatting sqref="D34:F34">
    <cfRule type="cellIs" dxfId="54" priority="30" operator="equal">
      <formula>"CFD cannot be formed"</formula>
    </cfRule>
    <cfRule type="cellIs" dxfId="53" priority="31" operator="equal">
      <formula>"CFD can be formed"</formula>
    </cfRule>
    <cfRule type="cellIs" dxfId="52" priority="32" operator="equal">
      <formula>"EIFD can be initiated. Effectiveness contingent upon factors in Level 2"</formula>
    </cfRule>
    <cfRule type="cellIs" dxfId="51" priority="33" operator="equal">
      <formula>"EIFD Cannot Be Initiatited"</formula>
    </cfRule>
    <cfRule type="cellIs" dxfId="50" priority="34" operator="equal">
      <formula>"EIFD can be initiatied. Effectiveness contingent upon factors in Level 2"</formula>
    </cfRule>
  </conditionalFormatting>
  <conditionalFormatting sqref="D15:G18">
    <cfRule type="cellIs" dxfId="49" priority="18" operator="equal">
      <formula>"EIFD can be initiated. Effectiveness contingent upon factors in Level 2"</formula>
    </cfRule>
    <cfRule type="cellIs" dxfId="48" priority="19" operator="equal">
      <formula>"EIFD Cannot Be Initiatited"</formula>
    </cfRule>
    <cfRule type="cellIs" dxfId="47" priority="20" operator="equal">
      <formula>"EIFD can be initiatied. Effectiveness contingent upon factors in Level 2"</formula>
    </cfRule>
  </conditionalFormatting>
  <conditionalFormatting sqref="D43">
    <cfRule type="cellIs" dxfId="46" priority="14" operator="equal">
      <formula>"Medium"</formula>
    </cfRule>
    <cfRule type="cellIs" dxfId="45" priority="15" operator="equal">
      <formula>"Low"</formula>
    </cfRule>
    <cfRule type="cellIs" dxfId="44" priority="16" operator="equal">
      <formula>"High"</formula>
    </cfRule>
    <cfRule type="cellIs" dxfId="43" priority="17" operator="equal">
      <formula>"""High"""</formula>
    </cfRule>
  </conditionalFormatting>
  <conditionalFormatting sqref="D48">
    <cfRule type="cellIs" dxfId="42" priority="10" operator="equal">
      <formula>"Medium"</formula>
    </cfRule>
    <cfRule type="cellIs" dxfId="41" priority="11" operator="equal">
      <formula>"Low"</formula>
    </cfRule>
    <cfRule type="cellIs" dxfId="40" priority="12" operator="equal">
      <formula>"High"</formula>
    </cfRule>
    <cfRule type="cellIs" dxfId="39" priority="13" operator="equal">
      <formula>"""High"""</formula>
    </cfRule>
  </conditionalFormatting>
  <conditionalFormatting sqref="D53">
    <cfRule type="cellIs" dxfId="38" priority="6" operator="equal">
      <formula>"Medium"</formula>
    </cfRule>
    <cfRule type="cellIs" dxfId="37" priority="7" operator="equal">
      <formula>"Low"</formula>
    </cfRule>
    <cfRule type="cellIs" dxfId="36" priority="8" operator="equal">
      <formula>"High"</formula>
    </cfRule>
    <cfRule type="cellIs" dxfId="35" priority="9" operator="equal">
      <formula>"""High"""</formula>
    </cfRule>
  </conditionalFormatting>
  <conditionalFormatting sqref="D58">
    <cfRule type="cellIs" dxfId="34" priority="2" operator="equal">
      <formula>"Medium"</formula>
    </cfRule>
    <cfRule type="cellIs" dxfId="33" priority="3" operator="equal">
      <formula>"Low"</formula>
    </cfRule>
    <cfRule type="cellIs" dxfId="32" priority="4" operator="equal">
      <formula>"High"</formula>
    </cfRule>
    <cfRule type="cellIs" dxfId="31" priority="5" operator="equal">
      <formula>"""High"""</formula>
    </cfRule>
  </conditionalFormatting>
  <dataValidations count="3">
    <dataValidation type="list" allowBlank="1" showInputMessage="1" showErrorMessage="1" sqref="D29:F33" xr:uid="{DE79EDB7-D038-40A2-8C6E-969E7042AA16}">
      <formula1>"Yes, No"</formula1>
    </dataValidation>
    <dataValidation type="list" allowBlank="1" showInputMessage="1" showErrorMessage="1" sqref="D40:D42 D57" xr:uid="{E2CA2B21-CFD9-4FF2-9288-6103F6FCE39E}">
      <formula1>"0,1"</formula1>
    </dataValidation>
    <dataValidation type="list" allowBlank="1" showInputMessage="1" showErrorMessage="1" sqref="D47 D52" xr:uid="{7A6B66E7-0812-4F0A-A171-6F47642D6A5D}">
      <formula1>"0,0.5,1"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82F34-01C4-4DF6-B46C-F56C32690D07}">
  <dimension ref="A1:I50"/>
  <sheetViews>
    <sheetView topLeftCell="C38" workbookViewId="0">
      <selection activeCell="F49" sqref="F49"/>
    </sheetView>
  </sheetViews>
  <sheetFormatPr defaultColWidth="10" defaultRowHeight="18.75"/>
  <cols>
    <col min="1" max="1" width="13" style="83" customWidth="1"/>
    <col min="2" max="2" width="75.140625" style="83" customWidth="1"/>
    <col min="3" max="3" width="77.28515625" style="83" customWidth="1"/>
    <col min="4" max="4" width="51.140625" style="83" customWidth="1"/>
    <col min="5" max="5" width="56.85546875" style="83" customWidth="1"/>
    <col min="6" max="6" width="27.5703125" style="83" customWidth="1"/>
    <col min="7" max="7" width="3.7109375" style="83" customWidth="1"/>
    <col min="8" max="8" width="30.7109375" style="83" customWidth="1"/>
    <col min="9" max="9" width="28.140625" style="83" customWidth="1"/>
    <col min="10" max="16384" width="10" style="83"/>
  </cols>
  <sheetData>
    <row r="1" spans="1:8">
      <c r="A1" s="82" t="s">
        <v>0</v>
      </c>
      <c r="B1" s="82"/>
      <c r="C1" s="82"/>
      <c r="D1" s="82"/>
      <c r="E1" s="82"/>
      <c r="F1" s="82"/>
      <c r="H1" s="82"/>
    </row>
    <row r="2" spans="1:8">
      <c r="A2" s="83" t="s">
        <v>1</v>
      </c>
    </row>
    <row r="3" spans="1:8">
      <c r="A3" s="86"/>
      <c r="B3" s="86"/>
      <c r="C3" s="86"/>
      <c r="D3" s="86"/>
      <c r="E3" s="86"/>
      <c r="F3" s="86"/>
      <c r="H3" s="86"/>
    </row>
    <row r="5" spans="1:8" s="88" customFormat="1">
      <c r="A5" s="9"/>
      <c r="B5" s="9" t="s">
        <v>177</v>
      </c>
      <c r="C5" s="8"/>
      <c r="D5" s="10"/>
      <c r="G5" s="11"/>
    </row>
    <row r="6" spans="1:8">
      <c r="E6" s="5"/>
      <c r="F6" s="6"/>
    </row>
    <row r="7" spans="1:8" s="9" customFormat="1">
      <c r="B7" s="9" t="s">
        <v>9</v>
      </c>
    </row>
    <row r="9" spans="1:8">
      <c r="B9" s="91" t="str">
        <f>+B23</f>
        <v>A.2.1.
Eligibility of Area for Impact Fee Program</v>
      </c>
    </row>
    <row r="10" spans="1:8">
      <c r="B10" s="91"/>
    </row>
    <row r="11" spans="1:8">
      <c r="B11" s="94" t="s">
        <v>11</v>
      </c>
      <c r="C11" s="95" t="s">
        <v>12</v>
      </c>
    </row>
    <row r="12" spans="1:8">
      <c r="B12" s="128" t="s">
        <v>178</v>
      </c>
      <c r="C12" s="129" t="str">
        <f>+D30</f>
        <v>Impact fee program can be adopted</v>
      </c>
    </row>
    <row r="13" spans="1:8" ht="18.75" customHeight="1">
      <c r="B13" s="130"/>
      <c r="C13" s="106"/>
    </row>
    <row r="14" spans="1:8">
      <c r="B14" s="91" t="str">
        <f>+B32</f>
        <v>A.2.2.
Suitability of Impact Fees</v>
      </c>
      <c r="C14" s="106"/>
    </row>
    <row r="15" spans="1:8">
      <c r="B15" s="100"/>
      <c r="C15" s="106"/>
    </row>
    <row r="16" spans="1:8" ht="18.75" customHeight="1">
      <c r="B16" s="94" t="s">
        <v>11</v>
      </c>
      <c r="C16" s="95" t="s">
        <v>12</v>
      </c>
    </row>
    <row r="17" spans="2:9">
      <c r="B17" s="131" t="str">
        <f>+B34</f>
        <v>Revenue Magnitude Capacity</v>
      </c>
      <c r="C17" s="16" t="str">
        <f>+D39</f>
        <v>High</v>
      </c>
    </row>
    <row r="18" spans="2:9">
      <c r="B18" s="98" t="str">
        <f>+B41</f>
        <v>Incentives for Development</v>
      </c>
      <c r="C18" s="16" t="str">
        <f>+D44</f>
        <v>High</v>
      </c>
    </row>
    <row r="19" spans="2:9">
      <c r="B19" s="132" t="str">
        <f>+B46</f>
        <v>Capacity to Lead the Process</v>
      </c>
      <c r="C19" s="172" t="str">
        <f>+D50</f>
        <v>High</v>
      </c>
    </row>
    <row r="21" spans="2:9" s="9" customFormat="1">
      <c r="B21" s="9" t="s">
        <v>21</v>
      </c>
    </row>
    <row r="22" spans="2:9">
      <c r="F22" s="102"/>
    </row>
    <row r="23" spans="2:9">
      <c r="B23" s="133" t="s">
        <v>179</v>
      </c>
      <c r="F23" s="102"/>
    </row>
    <row r="24" spans="2:9">
      <c r="C24" s="133"/>
      <c r="D24" s="134"/>
      <c r="E24" s="103"/>
      <c r="F24" s="102"/>
      <c r="G24" s="103"/>
      <c r="I24" s="103"/>
    </row>
    <row r="25" spans="2:9">
      <c r="B25" s="94" t="s">
        <v>11</v>
      </c>
      <c r="C25" s="94" t="s">
        <v>180</v>
      </c>
      <c r="D25" s="105" t="s">
        <v>12</v>
      </c>
      <c r="F25" s="102"/>
      <c r="G25" s="103"/>
      <c r="I25" s="103"/>
    </row>
    <row r="26" spans="2:9" ht="247.5">
      <c r="B26" s="106" t="s">
        <v>181</v>
      </c>
      <c r="C26" s="93" t="s">
        <v>182</v>
      </c>
      <c r="D26" s="171" t="s">
        <v>30</v>
      </c>
      <c r="F26" s="148"/>
    </row>
    <row r="27" spans="2:9" ht="87.75">
      <c r="B27" s="106" t="s">
        <v>183</v>
      </c>
      <c r="C27" s="93" t="s">
        <v>184</v>
      </c>
      <c r="D27" s="171" t="s">
        <v>30</v>
      </c>
      <c r="F27" s="148"/>
    </row>
    <row r="28" spans="2:9" ht="141.75">
      <c r="B28" s="106" t="s">
        <v>185</v>
      </c>
      <c r="C28" s="108" t="s">
        <v>186</v>
      </c>
      <c r="D28" s="171" t="s">
        <v>30</v>
      </c>
      <c r="F28" s="148"/>
    </row>
    <row r="29" spans="2:9" ht="70.5">
      <c r="B29" s="106" t="s">
        <v>187</v>
      </c>
      <c r="C29" s="93" t="s">
        <v>188</v>
      </c>
      <c r="D29" s="171" t="s">
        <v>30</v>
      </c>
      <c r="F29" s="148"/>
    </row>
    <row r="30" spans="2:9">
      <c r="B30" s="110"/>
      <c r="C30" s="110"/>
      <c r="D30" s="149" t="str">
        <f>+IF(COUNTIF($D$26:$D$29,"Yes")=COUNTA($B$26:$B$29),"Impact fee program can be adopted","Impact fee program cannot be adopted")</f>
        <v>Impact fee program can be adopted</v>
      </c>
      <c r="E30" s="136" t="s">
        <v>189</v>
      </c>
      <c r="F30" s="102"/>
    </row>
    <row r="31" spans="2:9">
      <c r="F31" s="150"/>
    </row>
    <row r="32" spans="2:9">
      <c r="B32" s="133" t="s">
        <v>190</v>
      </c>
      <c r="F32" s="148"/>
    </row>
    <row r="34" spans="2:9">
      <c r="B34" s="114" t="s">
        <v>94</v>
      </c>
      <c r="E34" s="123"/>
      <c r="F34" s="148"/>
      <c r="H34" s="122"/>
    </row>
    <row r="35" spans="2:9" s="93" customFormat="1">
      <c r="B35" s="115" t="s">
        <v>11</v>
      </c>
      <c r="C35" s="115" t="s">
        <v>180</v>
      </c>
      <c r="D35" s="116" t="s">
        <v>12</v>
      </c>
      <c r="E35" s="115" t="s">
        <v>40</v>
      </c>
      <c r="F35" s="154" t="s">
        <v>41</v>
      </c>
      <c r="G35" s="83"/>
      <c r="H35" s="83"/>
      <c r="I35" s="83"/>
    </row>
    <row r="36" spans="2:9" ht="35.25">
      <c r="B36" s="117" t="s">
        <v>191</v>
      </c>
      <c r="C36" s="117" t="s">
        <v>192</v>
      </c>
      <c r="D36" s="77">
        <v>1</v>
      </c>
      <c r="E36" s="144" t="s">
        <v>193</v>
      </c>
      <c r="F36" s="178">
        <f>1/3</f>
        <v>0.33333333333333331</v>
      </c>
      <c r="G36" s="118"/>
    </row>
    <row r="37" spans="2:9" ht="35.25">
      <c r="B37" s="118" t="s">
        <v>194</v>
      </c>
      <c r="C37" s="118" t="s">
        <v>195</v>
      </c>
      <c r="D37" s="77">
        <v>1</v>
      </c>
      <c r="E37" s="184" t="s">
        <v>97</v>
      </c>
      <c r="F37" s="178">
        <f t="shared" ref="F37:F38" si="0">1/3</f>
        <v>0.33333333333333331</v>
      </c>
      <c r="G37" s="118"/>
    </row>
    <row r="38" spans="2:9" ht="52.5">
      <c r="B38" s="118" t="s">
        <v>196</v>
      </c>
      <c r="C38" s="118" t="s">
        <v>197</v>
      </c>
      <c r="D38" s="77">
        <v>1</v>
      </c>
      <c r="E38" s="184" t="s">
        <v>139</v>
      </c>
      <c r="F38" s="178">
        <f t="shared" si="0"/>
        <v>0.33333333333333331</v>
      </c>
      <c r="G38" s="118"/>
    </row>
    <row r="39" spans="2:9">
      <c r="B39" s="119"/>
      <c r="C39" s="119"/>
      <c r="D39" s="121" t="str">
        <f>+IF(F39&lt;=0.5,"Low",IF(AND(F39&gt;0.5,F39&lt;0.8),"Medium","High"))</f>
        <v>High</v>
      </c>
      <c r="E39" s="151"/>
      <c r="F39" s="182">
        <f>+SUMPRODUCT(F36:F38,D36:D38)</f>
        <v>1</v>
      </c>
      <c r="G39" s="118"/>
    </row>
    <row r="40" spans="2:9">
      <c r="F40" s="85"/>
    </row>
    <row r="41" spans="2:9">
      <c r="B41" s="114" t="s">
        <v>141</v>
      </c>
      <c r="E41" s="123"/>
      <c r="F41" s="107"/>
      <c r="H41" s="122"/>
    </row>
    <row r="42" spans="2:9" s="93" customFormat="1">
      <c r="B42" s="115" t="s">
        <v>11</v>
      </c>
      <c r="C42" s="115" t="s">
        <v>180</v>
      </c>
      <c r="D42" s="116" t="s">
        <v>12</v>
      </c>
      <c r="E42" s="115" t="s">
        <v>40</v>
      </c>
      <c r="F42" s="155" t="s">
        <v>41</v>
      </c>
      <c r="H42" s="83"/>
      <c r="I42" s="83"/>
    </row>
    <row r="43" spans="2:9" ht="70.5">
      <c r="B43" s="152" t="s">
        <v>198</v>
      </c>
      <c r="C43" s="152" t="s">
        <v>199</v>
      </c>
      <c r="D43" s="77">
        <v>1</v>
      </c>
      <c r="E43" s="184" t="s">
        <v>144</v>
      </c>
      <c r="F43" s="178">
        <f>1</f>
        <v>1</v>
      </c>
      <c r="G43" s="152"/>
    </row>
    <row r="44" spans="2:9">
      <c r="B44" s="151"/>
      <c r="C44" s="151"/>
      <c r="D44" s="121" t="str">
        <f>+IF(F44&lt;=0.5,"Low",IF(AND(F44&gt;0.5,F44&lt;0.8),"Medium","High"))</f>
        <v>High</v>
      </c>
      <c r="E44" s="151"/>
      <c r="F44" s="182">
        <f>+SUMPRODUCT(F43:F43,D43:D43)</f>
        <v>1</v>
      </c>
      <c r="G44" s="152"/>
      <c r="H44" s="122"/>
      <c r="I44" s="81"/>
    </row>
    <row r="45" spans="2:9">
      <c r="F45" s="85"/>
    </row>
    <row r="46" spans="2:9">
      <c r="B46" s="114" t="s">
        <v>145</v>
      </c>
      <c r="E46" s="123"/>
      <c r="F46" s="107"/>
      <c r="H46" s="122"/>
    </row>
    <row r="47" spans="2:9">
      <c r="B47" s="153" t="s">
        <v>11</v>
      </c>
      <c r="C47" s="153" t="s">
        <v>180</v>
      </c>
      <c r="D47" s="154" t="s">
        <v>12</v>
      </c>
      <c r="E47" s="153" t="s">
        <v>40</v>
      </c>
      <c r="F47" s="155" t="s">
        <v>41</v>
      </c>
      <c r="G47" s="152"/>
      <c r="H47" s="122"/>
      <c r="I47" s="81"/>
    </row>
    <row r="48" spans="2:9" ht="70.5">
      <c r="B48" s="118" t="s">
        <v>200</v>
      </c>
      <c r="C48" s="118" t="s">
        <v>201</v>
      </c>
      <c r="D48" s="77">
        <v>1</v>
      </c>
      <c r="E48" s="184" t="s">
        <v>97</v>
      </c>
      <c r="F48" s="178">
        <f>3/4</f>
        <v>0.75</v>
      </c>
      <c r="G48" s="118"/>
    </row>
    <row r="49" spans="2:9" ht="70.5">
      <c r="B49" s="118" t="s">
        <v>202</v>
      </c>
      <c r="C49" s="118" t="s">
        <v>203</v>
      </c>
      <c r="D49" s="77">
        <v>1</v>
      </c>
      <c r="E49" s="184" t="s">
        <v>97</v>
      </c>
      <c r="F49" s="178">
        <f>1/4</f>
        <v>0.25</v>
      </c>
      <c r="G49" s="118"/>
      <c r="H49" s="122"/>
      <c r="I49" s="81"/>
    </row>
    <row r="50" spans="2:9">
      <c r="B50" s="110"/>
      <c r="C50" s="110"/>
      <c r="D50" s="121" t="str">
        <f>+IF(F50&lt;=0.5,"Low",IF(AND(F50&gt;0.5,F50&lt;0.8),"Medium","High"))</f>
        <v>High</v>
      </c>
      <c r="E50" s="110"/>
      <c r="F50" s="182">
        <f>+SUMPRODUCT(F48:F49,D48:D49)</f>
        <v>1</v>
      </c>
    </row>
  </sheetData>
  <sheetProtection algorithmName="SHA-512" hashValue="6pp7UKFyNhMxlQ3sHmXRdwlQC19LNthWpZSUZcJC9RJPhZPpF+wTLZDhp03idOVSLAFMBxSgvZ0fUnMJCgks5Q==" saltValue="v+LP1PXM/VWcGIdUuU8+EQ==" spinCount="100000" sheet="1" objects="1" scenarios="1"/>
  <protectedRanges>
    <protectedRange sqref="D37" name="Range7"/>
    <protectedRange sqref="D38" name="Range7_1"/>
    <protectedRange sqref="D48" name="Range7_2"/>
    <protectedRange sqref="D49" name="Range7_3"/>
    <protectedRange sqref="D36" name="Range8"/>
    <protectedRange sqref="D43" name="Range8_1"/>
    <protectedRange sqref="D26:D29" name="Range1_1"/>
  </protectedRanges>
  <conditionalFormatting sqref="C12:C15">
    <cfRule type="cellIs" dxfId="30" priority="5" operator="equal">
      <formula>"Impact fee program cannot be adopted"</formula>
    </cfRule>
    <cfRule type="cellIs" dxfId="29" priority="6" operator="equal">
      <formula>"Impact fee program can be adopted"</formula>
    </cfRule>
    <cfRule type="cellIs" dxfId="28" priority="7" operator="equal">
      <formula>"Impact fee cannot be adopted"</formula>
    </cfRule>
    <cfRule type="cellIs" dxfId="27" priority="8" operator="equal">
      <formula>"Impact fee can be adopted"</formula>
    </cfRule>
  </conditionalFormatting>
  <conditionalFormatting sqref="C17:C19 D39 D44 I44 I47 D50">
    <cfRule type="cellIs" dxfId="26" priority="9" operator="equal">
      <formula>"Medium"</formula>
    </cfRule>
    <cfRule type="cellIs" dxfId="25" priority="10" operator="equal">
      <formula>"Low"</formula>
    </cfRule>
    <cfRule type="cellIs" dxfId="24" priority="11" operator="equal">
      <formula>"High"</formula>
    </cfRule>
    <cfRule type="cellIs" dxfId="23" priority="12" operator="equal">
      <formula>"""High"""</formula>
    </cfRule>
  </conditionalFormatting>
  <conditionalFormatting sqref="D30">
    <cfRule type="cellIs" dxfId="22" priority="1" operator="equal">
      <formula>"Impact fee program cannot be adopted"</formula>
    </cfRule>
    <cfRule type="cellIs" dxfId="21" priority="2" operator="equal">
      <formula>"Impact fee program can be adopted"</formula>
    </cfRule>
    <cfRule type="cellIs" dxfId="20" priority="3" operator="equal">
      <formula>"Impact fee cannot be adopted"</formula>
    </cfRule>
    <cfRule type="cellIs" dxfId="19" priority="4" operator="equal">
      <formula>"Impact fee can be adopted"</formula>
    </cfRule>
  </conditionalFormatting>
  <dataValidations count="3">
    <dataValidation type="list" allowBlank="1" showInputMessage="1" showErrorMessage="1" sqref="D37:D38 D48:D49" xr:uid="{EC5E1E1F-330C-46C9-B7B3-73E2EE4458F2}">
      <formula1>"0,1"</formula1>
    </dataValidation>
    <dataValidation type="list" allowBlank="1" showInputMessage="1" showErrorMessage="1" sqref="D36 D43" xr:uid="{15F939B1-7A1B-486F-9D98-80ACEFEDD742}">
      <formula1>"0,0.5,1"</formula1>
    </dataValidation>
    <dataValidation type="list" allowBlank="1" showInputMessage="1" showErrorMessage="1" sqref="D26:D29" xr:uid="{04E34B51-CBDB-4910-A546-25FF7A70F11A}">
      <formula1>"Yes, 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C7D13-D9A0-4B87-A3A5-1DED601FD3FE}">
  <dimension ref="A1:Q95"/>
  <sheetViews>
    <sheetView tabSelected="1" topLeftCell="B46" workbookViewId="0">
      <selection activeCell="F54" sqref="F54"/>
    </sheetView>
  </sheetViews>
  <sheetFormatPr defaultRowHeight="15"/>
  <cols>
    <col min="2" max="2" width="68.85546875" customWidth="1"/>
    <col min="3" max="3" width="39.28515625" bestFit="1" customWidth="1"/>
    <col min="4" max="4" width="40" customWidth="1"/>
    <col min="5" max="5" width="44.140625" customWidth="1"/>
    <col min="6" max="6" width="35.140625" bestFit="1" customWidth="1"/>
    <col min="7" max="7" width="33.7109375" customWidth="1"/>
    <col min="8" max="8" width="13.140625" customWidth="1"/>
    <col min="9" max="9" width="12.140625" bestFit="1" customWidth="1"/>
    <col min="10" max="10" width="8.85546875" bestFit="1" customWidth="1"/>
    <col min="12" max="12" width="13.85546875" bestFit="1" customWidth="1"/>
    <col min="13" max="13" width="7.5703125" bestFit="1" customWidth="1"/>
    <col min="14" max="14" width="7.28515625" bestFit="1" customWidth="1"/>
    <col min="15" max="15" width="10.42578125" bestFit="1" customWidth="1"/>
    <col min="16" max="16" width="15.5703125" bestFit="1" customWidth="1"/>
    <col min="17" max="17" width="13.5703125" bestFit="1" customWidth="1"/>
  </cols>
  <sheetData>
    <row r="1" spans="1:17" ht="18.75">
      <c r="A1" s="199" t="s">
        <v>0</v>
      </c>
      <c r="B1" s="199"/>
      <c r="C1" s="156"/>
      <c r="D1" s="188"/>
      <c r="E1" s="188"/>
      <c r="F1" s="188"/>
      <c r="G1" s="188"/>
      <c r="H1" s="188"/>
      <c r="I1" s="188"/>
      <c r="J1" s="188"/>
      <c r="K1" s="188"/>
      <c r="L1" s="188"/>
      <c r="M1" s="188"/>
      <c r="N1" s="188"/>
      <c r="O1" s="188"/>
      <c r="P1" s="188"/>
      <c r="Q1" s="188"/>
    </row>
    <row r="2" spans="1:17" ht="18.75">
      <c r="A2" s="193" t="s">
        <v>1</v>
      </c>
      <c r="B2" s="193"/>
      <c r="C2" s="188"/>
      <c r="D2" s="188"/>
      <c r="E2" s="188"/>
      <c r="F2" s="188"/>
      <c r="G2" s="188"/>
      <c r="H2" s="188"/>
      <c r="I2" s="188"/>
      <c r="J2" s="188"/>
      <c r="K2" s="188"/>
      <c r="L2" s="188"/>
      <c r="M2" s="188"/>
      <c r="N2" s="188"/>
      <c r="O2" s="188"/>
      <c r="P2" s="188"/>
      <c r="Q2" s="188"/>
    </row>
    <row r="3" spans="1:17" ht="18.75">
      <c r="A3" s="198"/>
      <c r="B3" s="198"/>
      <c r="C3" s="188"/>
      <c r="D3" s="188"/>
      <c r="E3" s="188"/>
      <c r="F3" s="188"/>
      <c r="G3" s="188"/>
      <c r="H3" s="188"/>
      <c r="I3" s="188"/>
      <c r="J3" s="188"/>
      <c r="K3" s="188"/>
      <c r="L3" s="188"/>
      <c r="M3" s="188"/>
      <c r="N3" s="188"/>
      <c r="O3" s="188"/>
      <c r="P3" s="188"/>
      <c r="Q3" s="188"/>
    </row>
    <row r="4" spans="1:17" ht="18.75">
      <c r="A4" s="198"/>
      <c r="B4" s="198"/>
      <c r="C4" s="188"/>
      <c r="D4" s="188"/>
      <c r="E4" s="188"/>
      <c r="F4" s="188"/>
      <c r="G4" s="188"/>
      <c r="H4" s="188"/>
      <c r="I4" s="188"/>
      <c r="J4" s="188"/>
      <c r="K4" s="188"/>
      <c r="L4" s="188"/>
      <c r="M4" s="188"/>
      <c r="N4" s="188"/>
      <c r="O4" s="188"/>
      <c r="P4" s="188"/>
      <c r="Q4" s="188"/>
    </row>
    <row r="5" spans="1:17" ht="18.75">
      <c r="A5" s="198"/>
      <c r="B5" s="198"/>
      <c r="C5" s="188"/>
      <c r="D5" s="188"/>
      <c r="E5" s="188"/>
      <c r="F5" s="188"/>
      <c r="G5" s="188"/>
      <c r="H5" s="188"/>
      <c r="I5" s="188"/>
      <c r="J5" s="188"/>
      <c r="K5" s="188"/>
      <c r="L5" s="188"/>
      <c r="M5" s="188"/>
      <c r="N5" s="188"/>
      <c r="O5" s="188"/>
      <c r="P5" s="188"/>
      <c r="Q5" s="188"/>
    </row>
    <row r="6" spans="1:17" ht="18.75">
      <c r="A6" s="157"/>
      <c r="B6" s="157" t="s">
        <v>204</v>
      </c>
      <c r="C6" s="157"/>
      <c r="D6" s="157"/>
      <c r="E6" s="157"/>
      <c r="F6" s="157"/>
      <c r="G6" s="157"/>
      <c r="H6" s="157"/>
      <c r="I6" s="157"/>
      <c r="J6" s="157"/>
      <c r="K6" s="157"/>
      <c r="L6" s="157"/>
      <c r="M6" s="157"/>
      <c r="N6" s="157"/>
      <c r="O6" s="157"/>
      <c r="P6" s="157"/>
      <c r="Q6" s="157"/>
    </row>
    <row r="7" spans="1:17" ht="18.75">
      <c r="A7" s="198"/>
      <c r="B7" s="198"/>
      <c r="C7" s="188"/>
      <c r="D7" s="188"/>
      <c r="E7" s="188"/>
      <c r="F7" s="188"/>
      <c r="G7" s="188"/>
      <c r="H7" s="188"/>
      <c r="I7" s="188"/>
      <c r="J7" s="188"/>
      <c r="K7" s="188"/>
      <c r="L7" s="188"/>
      <c r="M7" s="188"/>
      <c r="N7" s="188"/>
      <c r="O7" s="188"/>
      <c r="P7" s="188"/>
      <c r="Q7" s="188"/>
    </row>
    <row r="8" spans="1:17" ht="115.5" customHeight="1">
      <c r="A8" s="187"/>
      <c r="B8" s="197" t="s">
        <v>205</v>
      </c>
      <c r="C8" s="197"/>
      <c r="D8" s="197"/>
      <c r="E8" s="197"/>
      <c r="F8" s="188"/>
      <c r="G8" s="188"/>
      <c r="H8" s="188"/>
      <c r="I8" s="188"/>
      <c r="J8" s="187"/>
      <c r="K8" s="187"/>
      <c r="L8" s="187"/>
      <c r="M8" s="187"/>
      <c r="N8" s="187"/>
      <c r="O8" s="187"/>
      <c r="P8" s="187"/>
      <c r="Q8" s="187"/>
    </row>
    <row r="9" spans="1:17" ht="18.75">
      <c r="A9" s="158"/>
      <c r="B9" s="157" t="s">
        <v>206</v>
      </c>
      <c r="C9" s="158"/>
      <c r="D9" s="158"/>
      <c r="E9" s="158"/>
      <c r="F9" s="158"/>
      <c r="G9" s="158"/>
      <c r="H9" s="158"/>
      <c r="I9" s="158"/>
      <c r="J9" s="158"/>
      <c r="K9" s="158"/>
      <c r="L9" s="158"/>
      <c r="M9" s="158"/>
      <c r="N9" s="158"/>
      <c r="O9" s="158"/>
      <c r="P9" s="158"/>
      <c r="Q9" s="158"/>
    </row>
    <row r="10" spans="1:17" ht="18.75">
      <c r="A10" s="185"/>
      <c r="B10" s="188" t="s">
        <v>207</v>
      </c>
      <c r="C10" s="188"/>
      <c r="D10" s="188"/>
      <c r="E10" s="188"/>
      <c r="F10" s="188"/>
      <c r="G10" s="188"/>
      <c r="H10" s="188"/>
      <c r="I10" s="188"/>
      <c r="J10" s="188"/>
      <c r="K10" s="188"/>
      <c r="L10" s="188"/>
      <c r="M10" s="188"/>
      <c r="N10" s="188"/>
      <c r="O10" s="188"/>
      <c r="P10" s="188"/>
      <c r="Q10" s="188"/>
    </row>
    <row r="11" spans="1:17" ht="18.75">
      <c r="A11" s="185"/>
      <c r="B11" s="186" t="s">
        <v>208</v>
      </c>
      <c r="C11" s="188"/>
      <c r="D11" s="188"/>
      <c r="E11" s="188"/>
      <c r="F11" s="188"/>
      <c r="G11" s="188"/>
      <c r="H11" s="188"/>
      <c r="I11" s="188"/>
      <c r="J11" s="188"/>
      <c r="K11" s="188"/>
      <c r="L11" s="188"/>
      <c r="M11" s="188"/>
      <c r="N11" s="188"/>
      <c r="O11" s="188"/>
      <c r="P11" s="188"/>
      <c r="Q11" s="188"/>
    </row>
    <row r="12" spans="1:17" ht="18.75">
      <c r="A12" s="185"/>
      <c r="B12" s="15"/>
      <c r="C12" s="188"/>
      <c r="D12" s="188"/>
      <c r="E12" s="188"/>
      <c r="F12" s="188"/>
      <c r="G12" s="188"/>
      <c r="H12" s="188"/>
      <c r="I12" s="188"/>
      <c r="J12" s="188"/>
      <c r="K12" s="188"/>
      <c r="L12" s="188"/>
      <c r="M12" s="188"/>
      <c r="N12" s="188"/>
      <c r="O12" s="188"/>
      <c r="P12" s="188"/>
      <c r="Q12" s="188"/>
    </row>
    <row r="13" spans="1:17" ht="18.75">
      <c r="A13" s="185"/>
      <c r="B13" s="188"/>
      <c r="C13" s="188"/>
      <c r="D13" s="188"/>
      <c r="E13" s="188"/>
      <c r="F13" s="188"/>
      <c r="G13" s="188"/>
      <c r="H13" s="188"/>
      <c r="I13" s="188"/>
      <c r="J13" s="188"/>
      <c r="K13" s="188"/>
      <c r="L13" s="188"/>
      <c r="M13" s="188"/>
      <c r="N13" s="188"/>
      <c r="O13" s="188"/>
      <c r="P13" s="188"/>
      <c r="Q13" s="188"/>
    </row>
    <row r="14" spans="1:17" ht="18.75">
      <c r="A14" s="185"/>
      <c r="B14" s="186" t="s">
        <v>209</v>
      </c>
      <c r="C14" s="188"/>
      <c r="D14" s="188"/>
      <c r="E14" s="188"/>
      <c r="F14" s="188"/>
      <c r="G14" s="188"/>
      <c r="H14" s="188"/>
      <c r="I14" s="188"/>
      <c r="J14" s="188"/>
      <c r="K14" s="188"/>
      <c r="L14" s="188"/>
      <c r="M14" s="188"/>
      <c r="N14" s="188"/>
      <c r="O14" s="188"/>
      <c r="P14" s="188"/>
      <c r="Q14" s="188"/>
    </row>
    <row r="15" spans="1:17" ht="18.75">
      <c r="A15" s="185"/>
      <c r="B15" s="15"/>
      <c r="C15" s="188"/>
      <c r="D15" s="188"/>
      <c r="E15" s="188"/>
      <c r="F15" s="188"/>
      <c r="G15" s="188"/>
      <c r="H15" s="188"/>
      <c r="I15" s="188"/>
      <c r="J15" s="188"/>
      <c r="K15" s="188"/>
      <c r="L15" s="188"/>
      <c r="M15" s="188"/>
      <c r="N15" s="188"/>
      <c r="O15" s="188"/>
      <c r="P15" s="188"/>
      <c r="Q15" s="188"/>
    </row>
    <row r="16" spans="1:17" ht="18.75">
      <c r="A16" s="185"/>
      <c r="B16" s="188"/>
      <c r="C16" s="188"/>
      <c r="D16" s="188"/>
      <c r="E16" s="188"/>
      <c r="F16" s="188"/>
      <c r="G16" s="188"/>
      <c r="H16" s="188"/>
      <c r="I16" s="188"/>
      <c r="J16" s="188"/>
      <c r="K16" s="188"/>
      <c r="L16" s="188"/>
      <c r="M16" s="188"/>
      <c r="N16" s="188"/>
      <c r="O16" s="188"/>
      <c r="P16" s="188"/>
      <c r="Q16" s="188"/>
    </row>
    <row r="17" spans="1:17" ht="18.75">
      <c r="A17" s="185"/>
      <c r="B17" s="186" t="s">
        <v>210</v>
      </c>
      <c r="C17" s="188"/>
      <c r="D17" s="188"/>
      <c r="E17" s="188"/>
      <c r="F17" s="188"/>
      <c r="G17" s="188"/>
      <c r="H17" s="188"/>
      <c r="I17" s="188"/>
      <c r="J17" s="188"/>
      <c r="K17" s="188"/>
      <c r="L17" s="188"/>
      <c r="M17" s="188"/>
      <c r="N17" s="188"/>
      <c r="O17" s="188"/>
      <c r="P17" s="188"/>
      <c r="Q17" s="188"/>
    </row>
    <row r="18" spans="1:17" ht="18.75">
      <c r="A18" s="185"/>
      <c r="B18" s="15"/>
      <c r="C18" s="188"/>
      <c r="D18" s="188"/>
      <c r="E18" s="188"/>
      <c r="F18" s="188"/>
      <c r="G18" s="188"/>
      <c r="H18" s="188"/>
      <c r="I18" s="188"/>
      <c r="J18" s="188"/>
      <c r="K18" s="188"/>
      <c r="L18" s="188"/>
      <c r="M18" s="188"/>
      <c r="N18" s="188"/>
      <c r="O18" s="188"/>
      <c r="P18" s="188"/>
      <c r="Q18" s="188"/>
    </row>
    <row r="19" spans="1:17" ht="18.75">
      <c r="A19" s="185"/>
      <c r="B19" s="185"/>
      <c r="C19" s="188"/>
      <c r="D19" s="188"/>
      <c r="E19" s="188"/>
      <c r="F19" s="188"/>
      <c r="G19" s="188"/>
      <c r="H19" s="188"/>
      <c r="I19" s="188"/>
      <c r="J19" s="188"/>
      <c r="K19" s="188"/>
      <c r="L19" s="188"/>
      <c r="M19" s="188"/>
      <c r="N19" s="188"/>
      <c r="O19" s="188"/>
      <c r="P19" s="188"/>
      <c r="Q19" s="188"/>
    </row>
    <row r="20" spans="1:17" ht="18.75">
      <c r="A20" s="185"/>
      <c r="B20" s="186" t="s">
        <v>211</v>
      </c>
      <c r="C20" s="188"/>
      <c r="D20" s="188"/>
      <c r="E20" s="188"/>
      <c r="F20" s="188"/>
      <c r="G20" s="188"/>
      <c r="H20" s="188"/>
      <c r="I20" s="188"/>
      <c r="J20" s="188"/>
      <c r="K20" s="188"/>
      <c r="L20" s="188"/>
      <c r="M20" s="188"/>
      <c r="N20" s="188"/>
      <c r="O20" s="188"/>
      <c r="P20" s="188"/>
      <c r="Q20" s="188"/>
    </row>
    <row r="21" spans="1:17" ht="18.75">
      <c r="A21" s="185"/>
      <c r="B21" s="15"/>
      <c r="C21" s="188"/>
      <c r="D21" s="188"/>
      <c r="E21" s="188"/>
      <c r="F21" s="188"/>
      <c r="G21" s="188"/>
      <c r="H21" s="188"/>
      <c r="I21" s="188"/>
      <c r="J21" s="188"/>
      <c r="K21" s="188"/>
      <c r="L21" s="188"/>
      <c r="M21" s="188"/>
      <c r="N21" s="188"/>
      <c r="O21" s="188"/>
      <c r="P21" s="188"/>
      <c r="Q21" s="188"/>
    </row>
    <row r="22" spans="1:17" ht="18.75">
      <c r="A22" s="185"/>
      <c r="B22" s="185"/>
      <c r="C22" s="188"/>
      <c r="D22" s="188"/>
      <c r="E22" s="188"/>
      <c r="F22" s="188"/>
      <c r="G22" s="188"/>
      <c r="H22" s="188"/>
      <c r="I22" s="188"/>
      <c r="J22" s="188"/>
      <c r="K22" s="188"/>
      <c r="L22" s="188"/>
      <c r="M22" s="188"/>
      <c r="N22" s="188"/>
      <c r="O22" s="188"/>
      <c r="P22" s="188"/>
      <c r="Q22" s="188"/>
    </row>
    <row r="23" spans="1:17" ht="18.75">
      <c r="A23" s="157"/>
      <c r="B23" s="157" t="s">
        <v>9</v>
      </c>
      <c r="C23" s="157"/>
      <c r="D23" s="157"/>
      <c r="E23" s="157"/>
      <c r="F23" s="157"/>
      <c r="G23" s="157"/>
      <c r="H23" s="157"/>
      <c r="I23" s="157"/>
      <c r="J23" s="157"/>
      <c r="K23" s="157"/>
      <c r="L23" s="157"/>
      <c r="M23" s="157"/>
      <c r="N23" s="157"/>
      <c r="O23" s="157"/>
      <c r="P23" s="157"/>
      <c r="Q23" s="157"/>
    </row>
    <row r="24" spans="1:17" ht="18.75">
      <c r="A24" s="196"/>
      <c r="B24" s="196"/>
      <c r="C24" s="188"/>
      <c r="D24" s="188"/>
      <c r="E24" s="188"/>
      <c r="F24" s="188"/>
      <c r="G24" s="188"/>
      <c r="H24" s="188"/>
      <c r="I24" s="188"/>
      <c r="J24" s="188"/>
      <c r="K24" s="188"/>
      <c r="L24" s="188"/>
      <c r="M24" s="188"/>
      <c r="N24" s="188"/>
      <c r="O24" s="188"/>
      <c r="P24" s="188"/>
      <c r="Q24" s="188"/>
    </row>
    <row r="25" spans="1:17" ht="18.75">
      <c r="A25" s="188"/>
      <c r="B25" s="186" t="s">
        <v>212</v>
      </c>
      <c r="C25" s="188"/>
      <c r="D25" s="188"/>
      <c r="E25" s="188"/>
      <c r="F25" s="188"/>
      <c r="G25" s="188"/>
      <c r="H25" s="188"/>
      <c r="I25" s="188"/>
      <c r="J25" s="188"/>
      <c r="K25" s="188"/>
      <c r="L25" s="188"/>
      <c r="M25" s="188"/>
      <c r="N25" s="188"/>
      <c r="O25" s="188"/>
      <c r="P25" s="188"/>
      <c r="Q25" s="188"/>
    </row>
    <row r="26" spans="1:17" ht="18.75">
      <c r="A26" s="193"/>
      <c r="B26" s="193"/>
      <c r="C26" s="159"/>
      <c r="D26" s="159"/>
      <c r="E26" s="188"/>
      <c r="F26" s="188"/>
      <c r="G26" s="188"/>
      <c r="H26" s="188"/>
      <c r="I26" s="187"/>
      <c r="J26" s="187"/>
      <c r="K26" s="187"/>
      <c r="L26" s="187"/>
      <c r="M26" s="187"/>
      <c r="N26" s="187"/>
      <c r="O26" s="187"/>
      <c r="P26" s="187"/>
      <c r="Q26" s="187"/>
    </row>
    <row r="27" spans="1:17" ht="18.75">
      <c r="A27" s="187"/>
      <c r="B27" s="160" t="s">
        <v>11</v>
      </c>
      <c r="C27" s="160" t="s">
        <v>12</v>
      </c>
      <c r="D27" s="159"/>
      <c r="E27" s="187"/>
      <c r="F27" s="187"/>
      <c r="G27" s="187"/>
      <c r="H27" s="187"/>
      <c r="I27" s="187"/>
      <c r="J27" s="187"/>
      <c r="K27" s="187"/>
      <c r="L27" s="187"/>
      <c r="M27" s="187"/>
      <c r="N27" s="187"/>
      <c r="O27" s="187"/>
      <c r="P27" s="187"/>
      <c r="Q27" s="187"/>
    </row>
    <row r="28" spans="1:17" ht="18.75">
      <c r="A28" s="187"/>
      <c r="B28" s="161" t="s">
        <v>13</v>
      </c>
      <c r="C28" s="168" t="str">
        <f>F47</f>
        <v>Proceed to Viability Evaluation</v>
      </c>
      <c r="D28" s="159"/>
      <c r="E28" s="187"/>
      <c r="F28" s="187"/>
      <c r="G28" s="187"/>
      <c r="H28" s="187"/>
      <c r="I28" s="187"/>
      <c r="J28" s="187"/>
      <c r="K28" s="187"/>
      <c r="L28" s="187"/>
      <c r="M28" s="187"/>
      <c r="N28" s="187"/>
      <c r="O28" s="187"/>
      <c r="P28" s="187"/>
      <c r="Q28" s="187"/>
    </row>
    <row r="29" spans="1:17" ht="18.75">
      <c r="A29" s="193"/>
      <c r="B29" s="193"/>
      <c r="C29" s="161"/>
      <c r="D29" s="159"/>
      <c r="E29" s="187"/>
      <c r="F29" s="187"/>
      <c r="G29" s="187"/>
      <c r="H29" s="187"/>
      <c r="I29" s="187"/>
      <c r="J29" s="187"/>
      <c r="K29" s="187"/>
      <c r="L29" s="187"/>
      <c r="M29" s="187"/>
      <c r="N29" s="187"/>
      <c r="O29" s="187"/>
      <c r="P29" s="187"/>
      <c r="Q29" s="187"/>
    </row>
    <row r="30" spans="1:17" ht="18.75">
      <c r="A30" s="187"/>
      <c r="B30" s="186" t="s">
        <v>213</v>
      </c>
      <c r="C30" s="186"/>
      <c r="D30" s="186"/>
      <c r="E30" s="187"/>
      <c r="F30" s="187"/>
      <c r="G30" s="187"/>
      <c r="H30" s="187"/>
      <c r="I30" s="187"/>
      <c r="J30" s="187"/>
      <c r="K30" s="187"/>
      <c r="L30" s="187"/>
      <c r="M30" s="187"/>
      <c r="N30" s="187"/>
      <c r="O30" s="187"/>
      <c r="P30" s="187"/>
      <c r="Q30" s="187"/>
    </row>
    <row r="31" spans="1:17" ht="18.75">
      <c r="A31" s="193"/>
      <c r="B31" s="193"/>
      <c r="C31" s="161"/>
      <c r="D31" s="161"/>
      <c r="E31" s="187"/>
      <c r="F31" s="187"/>
      <c r="G31" s="187"/>
      <c r="H31" s="187"/>
      <c r="I31" s="187"/>
      <c r="J31" s="187"/>
      <c r="K31" s="187"/>
      <c r="L31" s="187"/>
      <c r="M31" s="187"/>
      <c r="N31" s="187"/>
      <c r="O31" s="187"/>
      <c r="P31" s="187"/>
      <c r="Q31" s="187"/>
    </row>
    <row r="32" spans="1:17" ht="18.75">
      <c r="A32" s="187"/>
      <c r="B32" s="160" t="s">
        <v>214</v>
      </c>
      <c r="C32" s="162" t="s">
        <v>12</v>
      </c>
      <c r="D32" s="162" t="s">
        <v>12</v>
      </c>
      <c r="E32" s="162" t="s">
        <v>15</v>
      </c>
      <c r="G32" s="187"/>
      <c r="H32" s="187"/>
      <c r="I32" s="187"/>
      <c r="J32" s="187"/>
      <c r="K32" s="187"/>
      <c r="L32" s="187"/>
      <c r="M32" s="187"/>
      <c r="N32" s="187"/>
      <c r="O32" s="187"/>
      <c r="P32" s="187"/>
      <c r="Q32" s="187"/>
    </row>
    <row r="33" spans="1:17" ht="18.75">
      <c r="A33" s="187"/>
      <c r="B33" s="161" t="s">
        <v>215</v>
      </c>
      <c r="C33" s="16" t="str">
        <f>IF((F$55/$H$55)&gt;0.9, "High", IF((F$55/$H$55)&gt;0.69,"Medium","Low"))</f>
        <v>High</v>
      </c>
      <c r="D33" s="190">
        <f>F55</f>
        <v>35</v>
      </c>
      <c r="E33" s="26">
        <v>35</v>
      </c>
      <c r="G33" s="187"/>
      <c r="H33" s="187"/>
      <c r="I33" s="187"/>
      <c r="J33" s="187"/>
      <c r="K33" s="187"/>
      <c r="L33" s="187"/>
      <c r="M33" s="187"/>
      <c r="N33" s="187"/>
      <c r="O33" s="187"/>
      <c r="P33" s="187"/>
      <c r="Q33" s="187"/>
    </row>
    <row r="34" spans="1:17" ht="18.75">
      <c r="A34" s="187"/>
      <c r="B34" s="161" t="s">
        <v>216</v>
      </c>
      <c r="C34" s="16" t="str">
        <f>IF((F$61/$H$61)&gt;0.9, "High", IF((F$61/$H$61)&gt;0.69,"Medium","Low"))</f>
        <v>High</v>
      </c>
      <c r="D34" s="190">
        <f>F61</f>
        <v>35</v>
      </c>
      <c r="E34" s="26">
        <v>35</v>
      </c>
      <c r="G34" s="187"/>
      <c r="H34" s="187"/>
      <c r="I34" s="187"/>
      <c r="J34" s="187"/>
      <c r="K34" s="187"/>
      <c r="L34" s="187"/>
      <c r="M34" s="187"/>
      <c r="N34" s="187"/>
      <c r="O34" s="187"/>
      <c r="P34" s="187"/>
      <c r="Q34" s="187"/>
    </row>
    <row r="35" spans="1:17" ht="18.75">
      <c r="A35" s="187"/>
      <c r="B35" s="161" t="s">
        <v>217</v>
      </c>
      <c r="C35" s="16" t="str">
        <f>IF((F$69/$H$69)&gt;0.9, "High", IF((F$69/$H$69)&gt;0.69,"Medium","Low"))</f>
        <v>High</v>
      </c>
      <c r="D35" s="190">
        <f>F69</f>
        <v>30</v>
      </c>
      <c r="E35" s="26">
        <v>30</v>
      </c>
      <c r="G35" s="187"/>
      <c r="H35" s="187"/>
      <c r="I35" s="187"/>
      <c r="J35" s="187"/>
      <c r="K35" s="187"/>
      <c r="L35" s="187"/>
      <c r="M35" s="187"/>
      <c r="N35" s="187"/>
      <c r="O35" s="187"/>
      <c r="P35" s="187"/>
      <c r="Q35" s="187"/>
    </row>
    <row r="36" spans="1:17" ht="18.75">
      <c r="A36" s="187"/>
      <c r="B36" s="161" t="s">
        <v>218</v>
      </c>
      <c r="C36" s="169" t="str">
        <f>IF((SUM(F55,F61,F69)/100)&gt;0.9, "High", IF((SUM(F55,F61,F69)/100)&gt;0.69,"Medium","Low"))</f>
        <v>High</v>
      </c>
      <c r="D36" s="28">
        <f>SUM(D33:D35)</f>
        <v>100</v>
      </c>
      <c r="E36" s="28">
        <f>SUM(E33:E35)</f>
        <v>100</v>
      </c>
      <c r="G36" s="187"/>
      <c r="H36" s="187"/>
      <c r="I36" s="187"/>
      <c r="J36" s="187"/>
      <c r="K36" s="187"/>
      <c r="L36" s="187"/>
      <c r="M36" s="187"/>
      <c r="N36" s="187"/>
      <c r="O36" s="187"/>
      <c r="P36" s="187"/>
      <c r="Q36" s="187"/>
    </row>
    <row r="37" spans="1:17" ht="18.75">
      <c r="B37" s="29" t="s">
        <v>20</v>
      </c>
      <c r="C37" s="4"/>
      <c r="D37" s="16"/>
      <c r="E37" s="4"/>
      <c r="F37" s="4"/>
      <c r="G37" s="16"/>
      <c r="H37" s="4"/>
    </row>
    <row r="38" spans="1:17" ht="18.75">
      <c r="A38" s="196"/>
      <c r="B38" s="196"/>
      <c r="C38" s="188"/>
      <c r="D38" s="188"/>
      <c r="E38" s="188"/>
      <c r="F38" s="188"/>
      <c r="G38" s="188"/>
      <c r="H38" s="188"/>
      <c r="I38" s="188"/>
      <c r="J38" s="188"/>
      <c r="K38" s="188"/>
      <c r="L38" s="188"/>
      <c r="M38" s="188"/>
      <c r="N38" s="188"/>
      <c r="O38" s="188"/>
      <c r="P38" s="188"/>
      <c r="Q38" s="188"/>
    </row>
    <row r="39" spans="1:17" ht="18.75">
      <c r="A39" s="157"/>
      <c r="B39" s="157" t="s">
        <v>21</v>
      </c>
      <c r="C39" s="157"/>
      <c r="D39" s="157"/>
      <c r="E39" s="157"/>
      <c r="F39" s="157"/>
      <c r="G39" s="157"/>
      <c r="H39" s="157"/>
      <c r="I39" s="157"/>
      <c r="J39" s="157"/>
      <c r="K39" s="157"/>
      <c r="L39" s="157"/>
      <c r="M39" s="157"/>
      <c r="N39" s="157"/>
      <c r="O39" s="157"/>
      <c r="P39" s="157"/>
      <c r="Q39" s="157"/>
    </row>
    <row r="40" spans="1:17" ht="18.75">
      <c r="A40" s="196"/>
      <c r="B40" s="196"/>
      <c r="C40" s="188"/>
      <c r="D40" s="188"/>
      <c r="E40" s="188"/>
      <c r="F40" s="188"/>
      <c r="G40" s="188"/>
      <c r="H40" s="188"/>
      <c r="I40" s="188"/>
      <c r="J40" s="188"/>
      <c r="K40" s="188"/>
      <c r="L40" s="188"/>
      <c r="M40" s="188"/>
      <c r="N40" s="188"/>
      <c r="O40" s="188"/>
      <c r="P40" s="188"/>
      <c r="Q40" s="188"/>
    </row>
    <row r="41" spans="1:17" ht="18.75">
      <c r="A41" s="188"/>
      <c r="B41" s="186" t="s">
        <v>212</v>
      </c>
      <c r="C41" s="188"/>
      <c r="D41" s="188"/>
      <c r="E41" s="188"/>
      <c r="F41" s="188"/>
      <c r="G41" s="188"/>
      <c r="H41" s="188"/>
      <c r="I41" s="188"/>
      <c r="J41" s="188"/>
      <c r="K41" s="188"/>
      <c r="L41" s="188"/>
      <c r="M41" s="188"/>
      <c r="N41" s="188"/>
      <c r="O41" s="188"/>
      <c r="P41" s="188"/>
      <c r="Q41" s="188"/>
    </row>
    <row r="42" spans="1:17" ht="18.75">
      <c r="A42" s="196"/>
      <c r="B42" s="196"/>
      <c r="C42" s="188"/>
      <c r="D42" s="188"/>
      <c r="E42" s="188"/>
      <c r="F42" s="188"/>
      <c r="G42" s="188"/>
      <c r="H42" s="188"/>
      <c r="I42" s="188"/>
      <c r="J42" s="188"/>
      <c r="K42" s="188"/>
      <c r="L42" s="188"/>
      <c r="M42" s="188"/>
      <c r="N42" s="188"/>
      <c r="O42" s="188"/>
      <c r="P42" s="188"/>
      <c r="Q42" s="188"/>
    </row>
    <row r="43" spans="1:17" ht="18.75">
      <c r="A43" s="188"/>
      <c r="B43" s="161" t="s">
        <v>13</v>
      </c>
      <c r="C43" s="188"/>
      <c r="D43" s="188"/>
      <c r="E43" s="188"/>
      <c r="F43" s="188"/>
      <c r="G43" s="188"/>
      <c r="H43" s="188"/>
      <c r="I43" s="188"/>
      <c r="J43" s="188"/>
      <c r="K43" s="188"/>
      <c r="L43" s="188"/>
      <c r="M43" s="188"/>
      <c r="N43" s="188"/>
      <c r="O43" s="188"/>
      <c r="P43" s="188"/>
      <c r="Q43" s="188"/>
    </row>
    <row r="44" spans="1:17" ht="18.75">
      <c r="A44" s="187"/>
      <c r="B44" s="160" t="s">
        <v>11</v>
      </c>
      <c r="C44" s="160" t="s">
        <v>219</v>
      </c>
      <c r="D44" s="160" t="s">
        <v>23</v>
      </c>
      <c r="E44" s="160" t="s">
        <v>24</v>
      </c>
      <c r="F44" s="160" t="s">
        <v>12</v>
      </c>
      <c r="G44" s="160" t="s">
        <v>25</v>
      </c>
      <c r="H44" s="187"/>
      <c r="I44" s="187"/>
      <c r="J44" s="187"/>
      <c r="K44" s="187"/>
      <c r="L44" s="187"/>
      <c r="M44" s="187"/>
      <c r="N44" s="187"/>
      <c r="O44" s="187"/>
      <c r="P44" s="187"/>
      <c r="Q44" s="187"/>
    </row>
    <row r="45" spans="1:17" ht="87.75">
      <c r="A45" s="187"/>
      <c r="B45" s="146" t="s">
        <v>220</v>
      </c>
      <c r="C45" s="146" t="s">
        <v>221</v>
      </c>
      <c r="D45" s="146" t="s">
        <v>222</v>
      </c>
      <c r="E45" s="146" t="s">
        <v>223</v>
      </c>
      <c r="F45" s="175" t="s">
        <v>30</v>
      </c>
      <c r="G45" s="163"/>
      <c r="H45" s="187"/>
      <c r="I45" s="187"/>
      <c r="J45" s="187"/>
      <c r="K45" s="187"/>
      <c r="L45" s="187"/>
      <c r="M45" s="187"/>
      <c r="N45" s="187"/>
      <c r="O45" s="187"/>
      <c r="P45" s="187"/>
      <c r="Q45" s="187"/>
    </row>
    <row r="46" spans="1:17" ht="70.5">
      <c r="A46" s="187"/>
      <c r="B46" s="146" t="s">
        <v>224</v>
      </c>
      <c r="C46" s="146" t="s">
        <v>225</v>
      </c>
      <c r="D46" s="146" t="s">
        <v>226</v>
      </c>
      <c r="E46" s="146" t="s">
        <v>227</v>
      </c>
      <c r="F46" s="175" t="s">
        <v>30</v>
      </c>
      <c r="G46" s="163"/>
      <c r="H46" s="187"/>
      <c r="I46" s="187"/>
      <c r="J46" s="187"/>
      <c r="K46" s="187"/>
      <c r="L46" s="187"/>
      <c r="M46" s="187"/>
      <c r="N46" s="187"/>
      <c r="O46" s="187"/>
      <c r="P46" s="187"/>
      <c r="Q46" s="187"/>
    </row>
    <row r="47" spans="1:17" ht="18.75">
      <c r="A47" s="193"/>
      <c r="B47" s="193"/>
      <c r="C47" s="189"/>
      <c r="D47" s="164"/>
      <c r="E47" s="164"/>
      <c r="F47" s="168" t="str">
        <f>IF(F45= "Yes", IF( F46="Yes",  "Proceed to Viability Evaluation", "Not Suitable for Joint Development"),"Not Suitable for Joint Development")</f>
        <v>Proceed to Viability Evaluation</v>
      </c>
      <c r="G47" s="189"/>
      <c r="H47" s="187"/>
      <c r="I47" s="187"/>
      <c r="J47" s="187"/>
      <c r="K47" s="187"/>
      <c r="L47" s="187"/>
      <c r="M47" s="187"/>
      <c r="N47" s="187"/>
      <c r="O47" s="187"/>
      <c r="P47" s="187"/>
      <c r="Q47" s="187"/>
    </row>
    <row r="48" spans="1:17" ht="18.75">
      <c r="A48" s="193"/>
      <c r="B48" s="193"/>
      <c r="C48" s="187"/>
      <c r="D48" s="187"/>
      <c r="E48" s="187"/>
      <c r="F48" s="187"/>
      <c r="G48" s="187"/>
      <c r="H48" s="187"/>
      <c r="I48" s="187"/>
      <c r="J48" s="187"/>
      <c r="K48" s="187"/>
      <c r="L48" s="187"/>
      <c r="M48" s="187"/>
      <c r="N48" s="187"/>
      <c r="O48" s="187"/>
      <c r="P48" s="187"/>
      <c r="Q48" s="187"/>
    </row>
    <row r="49" spans="1:17" ht="18.75">
      <c r="A49" s="187"/>
      <c r="B49" s="186" t="s">
        <v>213</v>
      </c>
      <c r="C49" s="187"/>
      <c r="D49" s="187"/>
      <c r="E49" s="187"/>
      <c r="F49" s="187"/>
      <c r="G49" s="187"/>
      <c r="H49" s="187"/>
      <c r="I49" s="187"/>
      <c r="J49" s="187"/>
      <c r="K49" s="187"/>
      <c r="L49" s="187"/>
      <c r="M49" s="187"/>
      <c r="N49" s="187"/>
      <c r="O49" s="187"/>
      <c r="P49" s="187"/>
      <c r="Q49" s="187"/>
    </row>
    <row r="50" spans="1:17" ht="18.75">
      <c r="A50" s="193"/>
      <c r="B50" s="193"/>
      <c r="C50" s="187"/>
      <c r="D50" s="187"/>
      <c r="E50" s="187"/>
      <c r="F50" s="187"/>
      <c r="G50" s="187"/>
      <c r="H50" s="187"/>
      <c r="I50" s="187"/>
      <c r="J50" s="187"/>
      <c r="K50" s="187"/>
      <c r="L50" s="187"/>
      <c r="M50" s="187"/>
      <c r="N50" s="187"/>
      <c r="O50" s="187"/>
      <c r="P50" s="187"/>
      <c r="Q50" s="187"/>
    </row>
    <row r="51" spans="1:17" ht="18.75">
      <c r="A51" s="187"/>
      <c r="B51" s="161" t="s">
        <v>16</v>
      </c>
      <c r="C51" s="187"/>
      <c r="D51" s="187"/>
      <c r="E51" s="187"/>
      <c r="F51" s="187"/>
      <c r="G51" s="187"/>
      <c r="H51" s="187"/>
      <c r="I51" s="187"/>
      <c r="J51" s="187"/>
      <c r="K51" s="187"/>
      <c r="L51" s="187"/>
      <c r="M51" s="187"/>
      <c r="N51" s="187"/>
      <c r="O51" s="187"/>
      <c r="P51" s="194"/>
      <c r="Q51" s="194"/>
    </row>
    <row r="52" spans="1:17" ht="18.75">
      <c r="A52" s="187"/>
      <c r="B52" s="160" t="s">
        <v>11</v>
      </c>
      <c r="C52" s="160" t="s">
        <v>219</v>
      </c>
      <c r="D52" s="160" t="s">
        <v>23</v>
      </c>
      <c r="E52" s="160" t="s">
        <v>24</v>
      </c>
      <c r="F52" s="160" t="s">
        <v>12</v>
      </c>
      <c r="G52" s="160" t="s">
        <v>40</v>
      </c>
      <c r="H52" s="180" t="s">
        <v>41</v>
      </c>
      <c r="I52" s="160" t="s">
        <v>25</v>
      </c>
      <c r="J52" s="160" t="s">
        <v>42</v>
      </c>
      <c r="K52" s="187"/>
      <c r="L52" s="160" t="s">
        <v>43</v>
      </c>
      <c r="M52" s="160" t="s">
        <v>44</v>
      </c>
      <c r="N52" s="160" t="s">
        <v>45</v>
      </c>
      <c r="O52" s="160" t="s">
        <v>46</v>
      </c>
      <c r="P52" s="160" t="s">
        <v>228</v>
      </c>
      <c r="Q52" s="160" t="s">
        <v>229</v>
      </c>
    </row>
    <row r="53" spans="1:17" ht="70.5">
      <c r="A53" s="187"/>
      <c r="B53" s="146" t="s">
        <v>230</v>
      </c>
      <c r="C53" s="146" t="s">
        <v>231</v>
      </c>
      <c r="D53" s="146" t="s">
        <v>50</v>
      </c>
      <c r="E53" s="146" t="s">
        <v>51</v>
      </c>
      <c r="F53" s="77">
        <v>1</v>
      </c>
      <c r="G53" s="176" t="s">
        <v>52</v>
      </c>
      <c r="H53" s="178">
        <f>1/2</f>
        <v>0.5</v>
      </c>
      <c r="I53" s="163"/>
      <c r="J53" s="163"/>
      <c r="K53" s="187"/>
      <c r="L53" s="163"/>
      <c r="M53" s="163"/>
      <c r="N53" s="163"/>
      <c r="O53" s="163"/>
      <c r="P53" s="163"/>
      <c r="Q53" s="163"/>
    </row>
    <row r="54" spans="1:17" ht="105.75">
      <c r="A54" s="187"/>
      <c r="B54" s="146" t="s">
        <v>232</v>
      </c>
      <c r="C54" s="146" t="s">
        <v>233</v>
      </c>
      <c r="D54" s="146" t="s">
        <v>234</v>
      </c>
      <c r="E54" s="146" t="s">
        <v>235</v>
      </c>
      <c r="F54" s="67">
        <v>1</v>
      </c>
      <c r="G54" s="176" t="s">
        <v>236</v>
      </c>
      <c r="H54" s="178">
        <f>1/2</f>
        <v>0.5</v>
      </c>
      <c r="I54" s="166"/>
      <c r="J54" s="166"/>
      <c r="K54" s="187"/>
      <c r="L54" s="187"/>
      <c r="M54" s="187"/>
      <c r="N54" s="187"/>
      <c r="O54" s="187"/>
      <c r="P54" s="187"/>
      <c r="Q54" s="187"/>
    </row>
    <row r="55" spans="1:17" ht="18.75">
      <c r="A55" s="193"/>
      <c r="B55" s="193"/>
      <c r="C55" s="189"/>
      <c r="D55" s="164"/>
      <c r="E55" s="164"/>
      <c r="F55" s="97">
        <f>SUMPRODUCT(F53:F54,H53:H54)*H55</f>
        <v>35</v>
      </c>
      <c r="G55" s="164"/>
      <c r="H55" s="60">
        <f>E33</f>
        <v>35</v>
      </c>
      <c r="I55" s="187"/>
      <c r="J55" s="187"/>
      <c r="K55" s="187"/>
      <c r="L55" s="187"/>
      <c r="M55" s="187"/>
      <c r="N55" s="187"/>
      <c r="O55" s="187"/>
      <c r="P55" s="187"/>
      <c r="Q55" s="187"/>
    </row>
    <row r="56" spans="1:17" ht="18.75">
      <c r="A56" s="193"/>
      <c r="B56" s="193"/>
      <c r="C56" s="187"/>
      <c r="D56" s="187"/>
      <c r="E56" s="187"/>
      <c r="F56" s="187"/>
      <c r="G56" s="187"/>
      <c r="H56" s="187"/>
      <c r="I56" s="187"/>
      <c r="J56" s="187"/>
      <c r="K56" s="187"/>
      <c r="L56" s="187"/>
      <c r="M56" s="187"/>
      <c r="N56" s="187"/>
      <c r="O56" s="187"/>
      <c r="P56" s="187"/>
      <c r="Q56" s="187"/>
    </row>
    <row r="57" spans="1:17" ht="18.75">
      <c r="A57" s="187"/>
      <c r="B57" s="161" t="s">
        <v>17</v>
      </c>
      <c r="C57" s="187"/>
      <c r="D57" s="187"/>
      <c r="E57" s="187"/>
      <c r="F57" s="187"/>
      <c r="G57" s="187"/>
      <c r="H57" s="187"/>
      <c r="I57" s="187"/>
      <c r="J57" s="187"/>
      <c r="K57" s="187"/>
      <c r="L57" s="187"/>
      <c r="M57" s="187"/>
      <c r="N57" s="187"/>
      <c r="O57" s="187"/>
      <c r="P57" s="187"/>
      <c r="Q57" s="187"/>
    </row>
    <row r="58" spans="1:17" ht="18.75">
      <c r="A58" s="187"/>
      <c r="B58" s="160" t="s">
        <v>11</v>
      </c>
      <c r="C58" s="160" t="s">
        <v>219</v>
      </c>
      <c r="D58" s="160" t="s">
        <v>23</v>
      </c>
      <c r="E58" s="160" t="s">
        <v>24</v>
      </c>
      <c r="F58" s="160" t="s">
        <v>12</v>
      </c>
      <c r="G58" s="160" t="s">
        <v>40</v>
      </c>
      <c r="H58" s="180" t="s">
        <v>41</v>
      </c>
      <c r="I58" s="160" t="s">
        <v>25</v>
      </c>
      <c r="J58" s="160" t="s">
        <v>42</v>
      </c>
      <c r="K58" s="187"/>
      <c r="L58" s="187"/>
      <c r="M58" s="187"/>
      <c r="N58" s="187"/>
      <c r="O58" s="187"/>
      <c r="P58" s="187"/>
      <c r="Q58" s="187"/>
    </row>
    <row r="59" spans="1:17" ht="70.5">
      <c r="A59" s="187"/>
      <c r="B59" s="146" t="s">
        <v>237</v>
      </c>
      <c r="C59" s="146" t="s">
        <v>238</v>
      </c>
      <c r="D59" s="146" t="s">
        <v>239</v>
      </c>
      <c r="E59" s="146" t="s">
        <v>240</v>
      </c>
      <c r="F59" s="77">
        <v>1</v>
      </c>
      <c r="G59" s="176" t="s">
        <v>241</v>
      </c>
      <c r="H59" s="178">
        <f>1/2</f>
        <v>0.5</v>
      </c>
      <c r="I59" s="163"/>
      <c r="J59" s="165"/>
      <c r="K59" s="187"/>
      <c r="L59" s="187"/>
      <c r="M59" s="187"/>
      <c r="N59" s="187"/>
      <c r="O59" s="187"/>
      <c r="P59" s="187"/>
      <c r="Q59" s="187"/>
    </row>
    <row r="60" spans="1:17" ht="105.75">
      <c r="A60" s="187"/>
      <c r="B60" s="146" t="s">
        <v>242</v>
      </c>
      <c r="C60" s="146" t="s">
        <v>243</v>
      </c>
      <c r="D60" s="146" t="s">
        <v>244</v>
      </c>
      <c r="E60" s="146" t="s">
        <v>60</v>
      </c>
      <c r="F60" s="77">
        <v>1</v>
      </c>
      <c r="G60" s="176" t="s">
        <v>245</v>
      </c>
      <c r="H60" s="178">
        <f>1/2</f>
        <v>0.5</v>
      </c>
      <c r="I60" s="163"/>
      <c r="J60" s="163"/>
      <c r="K60" s="187"/>
      <c r="L60" s="187"/>
      <c r="M60" s="187"/>
      <c r="N60" s="187"/>
      <c r="O60" s="187"/>
      <c r="P60" s="187"/>
      <c r="Q60" s="187"/>
    </row>
    <row r="61" spans="1:17" ht="18.75">
      <c r="A61" s="195"/>
      <c r="B61" s="195"/>
      <c r="C61" s="189"/>
      <c r="D61" s="164"/>
      <c r="E61" s="164"/>
      <c r="F61" s="97">
        <f>SUMPRODUCT(F59:F60,H59:H60)*H61</f>
        <v>35</v>
      </c>
      <c r="G61" s="189"/>
      <c r="H61" s="60">
        <f>E34</f>
        <v>35</v>
      </c>
      <c r="I61" s="189"/>
      <c r="J61" s="189"/>
      <c r="K61" s="161"/>
      <c r="L61" s="161"/>
      <c r="M61" s="161"/>
      <c r="N61" s="161"/>
      <c r="O61" s="161"/>
      <c r="P61" s="161"/>
      <c r="Q61" s="161"/>
    </row>
    <row r="62" spans="1:17" ht="18.75">
      <c r="A62" s="193"/>
      <c r="B62" s="193"/>
      <c r="C62" s="187"/>
      <c r="D62" s="187"/>
      <c r="E62" s="187"/>
      <c r="F62" s="187"/>
      <c r="G62" s="187"/>
      <c r="H62" s="187"/>
      <c r="I62" s="187"/>
      <c r="J62" s="187"/>
      <c r="K62" s="187"/>
      <c r="L62" s="187"/>
      <c r="M62" s="187"/>
      <c r="N62" s="187"/>
      <c r="O62" s="187"/>
      <c r="P62" s="187"/>
      <c r="Q62" s="187"/>
    </row>
    <row r="63" spans="1:17" ht="18.75">
      <c r="A63" s="187"/>
      <c r="B63" s="161" t="s">
        <v>18</v>
      </c>
      <c r="C63" s="187"/>
      <c r="D63" s="187"/>
      <c r="E63" s="187"/>
      <c r="F63" s="187"/>
      <c r="G63" s="187"/>
      <c r="H63" s="187"/>
      <c r="I63" s="187"/>
      <c r="J63" s="187"/>
      <c r="K63" s="187"/>
      <c r="L63" s="187"/>
      <c r="M63" s="187"/>
      <c r="N63" s="187"/>
      <c r="O63" s="187"/>
      <c r="P63" s="187"/>
      <c r="Q63" s="187"/>
    </row>
    <row r="64" spans="1:17" ht="18.75">
      <c r="A64" s="187"/>
      <c r="B64" s="160" t="s">
        <v>11</v>
      </c>
      <c r="C64" s="160" t="s">
        <v>219</v>
      </c>
      <c r="D64" s="160" t="s">
        <v>23</v>
      </c>
      <c r="E64" s="160" t="s">
        <v>24</v>
      </c>
      <c r="F64" s="160" t="s">
        <v>12</v>
      </c>
      <c r="G64" s="160" t="s">
        <v>40</v>
      </c>
      <c r="H64" s="180" t="s">
        <v>41</v>
      </c>
      <c r="I64" s="160" t="s">
        <v>25</v>
      </c>
      <c r="J64" s="160" t="s">
        <v>42</v>
      </c>
      <c r="K64" s="187"/>
      <c r="L64" s="187"/>
      <c r="M64" s="187"/>
      <c r="N64" s="187"/>
      <c r="O64" s="187"/>
      <c r="P64" s="187"/>
      <c r="Q64" s="187"/>
    </row>
    <row r="65" spans="1:17" ht="35.25">
      <c r="A65" s="187"/>
      <c r="B65" s="146" t="s">
        <v>246</v>
      </c>
      <c r="C65" s="146" t="s">
        <v>247</v>
      </c>
      <c r="D65" s="146" t="s">
        <v>248</v>
      </c>
      <c r="E65" s="146" t="s">
        <v>249</v>
      </c>
      <c r="F65" s="77">
        <v>1</v>
      </c>
      <c r="G65" s="177" t="s">
        <v>97</v>
      </c>
      <c r="H65" s="178">
        <f>1/4</f>
        <v>0.25</v>
      </c>
      <c r="I65" s="163"/>
      <c r="J65" s="165"/>
      <c r="K65" s="187"/>
      <c r="L65" s="187"/>
      <c r="M65" s="187"/>
      <c r="N65" s="187"/>
      <c r="O65" s="187"/>
      <c r="P65" s="187"/>
      <c r="Q65" s="187"/>
    </row>
    <row r="66" spans="1:17" ht="52.5">
      <c r="A66" s="187"/>
      <c r="B66" s="146" t="s">
        <v>250</v>
      </c>
      <c r="C66" s="146" t="s">
        <v>251</v>
      </c>
      <c r="D66" s="146" t="s">
        <v>252</v>
      </c>
      <c r="E66" s="146" t="s">
        <v>253</v>
      </c>
      <c r="F66" s="77">
        <v>1</v>
      </c>
      <c r="G66" s="177" t="s">
        <v>97</v>
      </c>
      <c r="H66" s="178">
        <f>1/4</f>
        <v>0.25</v>
      </c>
      <c r="I66" s="163"/>
      <c r="J66" s="163"/>
      <c r="K66" s="187"/>
      <c r="L66" s="187"/>
      <c r="M66" s="187"/>
      <c r="N66" s="187"/>
      <c r="O66" s="187"/>
      <c r="P66" s="187"/>
      <c r="Q66" s="187"/>
    </row>
    <row r="67" spans="1:17" ht="87.75">
      <c r="A67" s="187"/>
      <c r="B67" s="146" t="s">
        <v>254</v>
      </c>
      <c r="C67" s="146" t="s">
        <v>255</v>
      </c>
      <c r="D67" s="146" t="s">
        <v>256</v>
      </c>
      <c r="E67" s="146" t="s">
        <v>257</v>
      </c>
      <c r="F67" s="77">
        <v>1</v>
      </c>
      <c r="G67" s="177" t="s">
        <v>97</v>
      </c>
      <c r="H67" s="178">
        <f>1/4</f>
        <v>0.25</v>
      </c>
      <c r="I67" s="163"/>
      <c r="J67" s="165"/>
      <c r="K67" s="187"/>
      <c r="L67" s="187"/>
      <c r="M67" s="187"/>
      <c r="N67" s="187"/>
      <c r="O67" s="187"/>
      <c r="P67" s="187"/>
      <c r="Q67" s="187"/>
    </row>
    <row r="68" spans="1:17" ht="141.75">
      <c r="A68" s="187"/>
      <c r="B68" s="146" t="s">
        <v>258</v>
      </c>
      <c r="C68" s="146" t="s">
        <v>259</v>
      </c>
      <c r="D68" s="146" t="s">
        <v>260</v>
      </c>
      <c r="E68" s="146" t="s">
        <v>261</v>
      </c>
      <c r="F68" s="77">
        <v>1</v>
      </c>
      <c r="G68" s="176" t="s">
        <v>262</v>
      </c>
      <c r="H68" s="178">
        <f>1/4</f>
        <v>0.25</v>
      </c>
      <c r="I68" s="163"/>
      <c r="J68" s="165"/>
      <c r="K68" s="187"/>
      <c r="L68" s="187"/>
      <c r="M68" s="187"/>
      <c r="N68" s="187"/>
      <c r="O68" s="187"/>
      <c r="P68" s="187"/>
      <c r="Q68" s="187"/>
    </row>
    <row r="69" spans="1:17" ht="18.75">
      <c r="A69" s="193"/>
      <c r="B69" s="193"/>
      <c r="C69" s="189"/>
      <c r="D69" s="164"/>
      <c r="E69" s="164"/>
      <c r="F69" s="97">
        <f>SUMPRODUCT(F65:F68,H65:H68)*H69</f>
        <v>30</v>
      </c>
      <c r="G69" s="164"/>
      <c r="H69" s="60">
        <f>E35</f>
        <v>30</v>
      </c>
      <c r="I69" s="167"/>
      <c r="J69" s="167"/>
      <c r="K69" s="187"/>
      <c r="L69" s="187"/>
      <c r="M69" s="187"/>
      <c r="N69" s="187"/>
      <c r="O69" s="187"/>
      <c r="P69" s="187"/>
      <c r="Q69" s="187"/>
    </row>
    <row r="70" spans="1:17" ht="18.75">
      <c r="A70" s="193"/>
      <c r="B70" s="193"/>
      <c r="C70" s="187"/>
      <c r="D70" s="187"/>
      <c r="E70" s="187"/>
      <c r="F70" s="187"/>
      <c r="G70" s="187"/>
      <c r="H70" s="187"/>
      <c r="I70" s="187"/>
      <c r="J70" s="187"/>
      <c r="K70" s="187"/>
      <c r="L70" s="187"/>
      <c r="M70" s="187"/>
      <c r="N70" s="187"/>
      <c r="O70" s="187"/>
      <c r="P70" s="187"/>
      <c r="Q70" s="187"/>
    </row>
    <row r="71" spans="1:17" ht="18.75">
      <c r="A71" s="193"/>
      <c r="B71" s="193"/>
      <c r="C71" s="187"/>
      <c r="D71" s="187"/>
      <c r="E71" s="187"/>
      <c r="F71" s="187"/>
      <c r="G71" s="187"/>
      <c r="H71" s="187"/>
      <c r="I71" s="187"/>
      <c r="J71" s="187"/>
      <c r="K71" s="187"/>
      <c r="L71" s="187"/>
      <c r="M71" s="187"/>
      <c r="N71" s="187"/>
      <c r="O71" s="187"/>
      <c r="P71" s="187"/>
      <c r="Q71" s="187"/>
    </row>
    <row r="72" spans="1:17" ht="18.75">
      <c r="A72" s="193"/>
      <c r="B72" s="193"/>
      <c r="C72" s="187"/>
      <c r="D72" s="187"/>
      <c r="E72" s="187"/>
      <c r="F72" s="187"/>
      <c r="G72" s="187"/>
      <c r="H72" s="187"/>
      <c r="I72" s="187"/>
      <c r="J72" s="187"/>
      <c r="K72" s="187"/>
      <c r="L72" s="187"/>
      <c r="M72" s="187"/>
      <c r="N72" s="187"/>
      <c r="O72" s="187"/>
      <c r="P72" s="187"/>
      <c r="Q72" s="187"/>
    </row>
    <row r="73" spans="1:17" ht="18.75">
      <c r="A73" s="193"/>
      <c r="B73" s="193"/>
      <c r="C73" s="187"/>
      <c r="D73" s="187"/>
      <c r="E73" s="187"/>
      <c r="F73" s="187"/>
      <c r="G73" s="187"/>
      <c r="H73" s="187"/>
      <c r="I73" s="187"/>
      <c r="J73" s="187"/>
      <c r="K73" s="187"/>
      <c r="L73" s="187"/>
      <c r="M73" s="187"/>
      <c r="N73" s="187"/>
      <c r="O73" s="187"/>
      <c r="P73" s="187"/>
      <c r="Q73" s="187"/>
    </row>
    <row r="74" spans="1:17" ht="18.75">
      <c r="A74" s="193"/>
      <c r="B74" s="193"/>
      <c r="C74" s="187"/>
      <c r="D74" s="187"/>
      <c r="E74" s="187"/>
      <c r="F74" s="187"/>
      <c r="G74" s="187"/>
      <c r="H74" s="187"/>
      <c r="I74" s="187"/>
      <c r="J74" s="187"/>
      <c r="K74" s="187"/>
      <c r="L74" s="187"/>
      <c r="M74" s="187"/>
      <c r="N74" s="187"/>
      <c r="O74" s="187"/>
      <c r="P74" s="187"/>
      <c r="Q74" s="187"/>
    </row>
    <row r="75" spans="1:17" ht="18.75">
      <c r="A75" s="193"/>
      <c r="B75" s="193"/>
      <c r="C75" s="187"/>
      <c r="D75" s="187"/>
      <c r="E75" s="187"/>
      <c r="F75" s="187"/>
      <c r="G75" s="187"/>
      <c r="H75" s="187"/>
      <c r="I75" s="187"/>
      <c r="J75" s="187"/>
      <c r="K75" s="187"/>
      <c r="L75" s="187"/>
      <c r="M75" s="187"/>
      <c r="N75" s="187"/>
      <c r="O75" s="187"/>
      <c r="P75" s="187"/>
      <c r="Q75" s="187"/>
    </row>
    <row r="76" spans="1:17" ht="18.75">
      <c r="A76" s="193"/>
      <c r="B76" s="193"/>
      <c r="C76" s="187"/>
      <c r="D76" s="187"/>
      <c r="E76" s="187"/>
      <c r="F76" s="187"/>
      <c r="G76" s="187"/>
      <c r="H76" s="187"/>
      <c r="I76" s="187"/>
      <c r="J76" s="187"/>
      <c r="K76" s="187"/>
      <c r="L76" s="187"/>
      <c r="M76" s="187"/>
      <c r="N76" s="187"/>
      <c r="O76" s="187"/>
      <c r="P76" s="187"/>
      <c r="Q76" s="187"/>
    </row>
    <row r="77" spans="1:17" ht="18.75">
      <c r="A77" s="193"/>
      <c r="B77" s="193"/>
      <c r="C77" s="187"/>
      <c r="D77" s="187"/>
      <c r="E77" s="187"/>
      <c r="F77" s="187"/>
      <c r="G77" s="187"/>
      <c r="H77" s="187"/>
      <c r="I77" s="187"/>
      <c r="J77" s="187"/>
      <c r="K77" s="187"/>
      <c r="L77" s="187"/>
      <c r="M77" s="187"/>
      <c r="N77" s="187"/>
      <c r="O77" s="187"/>
      <c r="P77" s="187"/>
      <c r="Q77" s="187"/>
    </row>
    <row r="78" spans="1:17" ht="18.75">
      <c r="A78" s="193"/>
      <c r="B78" s="193"/>
      <c r="C78" s="187"/>
      <c r="D78" s="187"/>
      <c r="E78" s="187"/>
      <c r="F78" s="187"/>
      <c r="G78" s="187"/>
      <c r="H78" s="187"/>
      <c r="I78" s="187"/>
      <c r="J78" s="187"/>
      <c r="K78" s="187"/>
      <c r="L78" s="187"/>
      <c r="M78" s="187"/>
      <c r="N78" s="187"/>
      <c r="O78" s="187"/>
      <c r="P78" s="187"/>
      <c r="Q78" s="187"/>
    </row>
    <row r="79" spans="1:17" ht="18.75">
      <c r="A79" s="193"/>
      <c r="B79" s="193"/>
      <c r="C79" s="187"/>
      <c r="D79" s="187"/>
      <c r="E79" s="187"/>
      <c r="F79" s="187"/>
      <c r="G79" s="187"/>
      <c r="H79" s="187"/>
      <c r="I79" s="187"/>
      <c r="J79" s="187"/>
      <c r="K79" s="187"/>
      <c r="L79" s="187"/>
      <c r="M79" s="187"/>
      <c r="N79" s="187"/>
      <c r="O79" s="187"/>
      <c r="P79" s="187"/>
      <c r="Q79" s="187"/>
    </row>
    <row r="80" spans="1:17" ht="18.75">
      <c r="A80" s="193"/>
      <c r="B80" s="193"/>
      <c r="C80" s="187"/>
      <c r="D80" s="187"/>
      <c r="E80" s="187"/>
      <c r="F80" s="187"/>
      <c r="G80" s="187"/>
      <c r="H80" s="187"/>
      <c r="I80" s="187"/>
      <c r="J80" s="187"/>
      <c r="K80" s="187"/>
      <c r="L80" s="187"/>
      <c r="M80" s="187"/>
      <c r="N80" s="187"/>
      <c r="O80" s="187"/>
      <c r="P80" s="187"/>
      <c r="Q80" s="187"/>
    </row>
    <row r="81" spans="1:17" ht="18.75">
      <c r="A81" s="193"/>
      <c r="B81" s="193"/>
      <c r="C81" s="187"/>
      <c r="D81" s="187"/>
      <c r="E81" s="187"/>
      <c r="F81" s="187"/>
      <c r="G81" s="187"/>
      <c r="H81" s="187"/>
      <c r="I81" s="187"/>
      <c r="J81" s="187"/>
      <c r="K81" s="187"/>
      <c r="L81" s="187"/>
      <c r="M81" s="187"/>
      <c r="N81" s="187"/>
      <c r="O81" s="187"/>
      <c r="P81" s="187"/>
      <c r="Q81" s="187"/>
    </row>
    <row r="82" spans="1:17" ht="18.75">
      <c r="A82" s="193"/>
      <c r="B82" s="193"/>
      <c r="C82" s="187"/>
      <c r="D82" s="187"/>
      <c r="E82" s="187"/>
      <c r="F82" s="187"/>
      <c r="G82" s="187"/>
      <c r="H82" s="187"/>
      <c r="I82" s="187"/>
      <c r="J82" s="187"/>
      <c r="K82" s="187"/>
      <c r="L82" s="187"/>
      <c r="M82" s="187"/>
      <c r="N82" s="187"/>
      <c r="O82" s="187"/>
      <c r="P82" s="187"/>
      <c r="Q82" s="187"/>
    </row>
    <row r="83" spans="1:17" ht="18.75">
      <c r="A83" s="193"/>
      <c r="B83" s="193"/>
      <c r="C83" s="187"/>
      <c r="D83" s="187"/>
      <c r="E83" s="187"/>
      <c r="F83" s="187"/>
      <c r="G83" s="187"/>
      <c r="H83" s="187"/>
      <c r="I83" s="187"/>
      <c r="J83" s="187"/>
      <c r="K83" s="187"/>
      <c r="L83" s="187"/>
      <c r="M83" s="187"/>
      <c r="N83" s="187"/>
      <c r="O83" s="187"/>
      <c r="P83" s="187"/>
      <c r="Q83" s="187"/>
    </row>
    <row r="84" spans="1:17" ht="18.75">
      <c r="A84" s="193"/>
      <c r="B84" s="193"/>
      <c r="C84" s="187"/>
      <c r="D84" s="187"/>
      <c r="E84" s="187"/>
      <c r="F84" s="187"/>
      <c r="G84" s="187"/>
      <c r="H84" s="187"/>
      <c r="I84" s="187"/>
      <c r="J84" s="187"/>
      <c r="K84" s="187"/>
      <c r="L84" s="187"/>
      <c r="M84" s="187"/>
      <c r="N84" s="187"/>
      <c r="O84" s="187"/>
      <c r="P84" s="187"/>
      <c r="Q84" s="187"/>
    </row>
    <row r="85" spans="1:17" ht="18.75">
      <c r="A85" s="193"/>
      <c r="B85" s="193"/>
      <c r="C85" s="187"/>
      <c r="D85" s="187"/>
      <c r="E85" s="187"/>
      <c r="F85" s="187"/>
      <c r="G85" s="187"/>
      <c r="H85" s="187"/>
      <c r="I85" s="187"/>
      <c r="J85" s="187"/>
      <c r="K85" s="187"/>
      <c r="L85" s="187"/>
      <c r="M85" s="187"/>
      <c r="N85" s="187"/>
      <c r="O85" s="187"/>
      <c r="P85" s="187"/>
      <c r="Q85" s="187"/>
    </row>
    <row r="86" spans="1:17" ht="18.75">
      <c r="A86" s="193"/>
      <c r="B86" s="193"/>
      <c r="C86" s="187"/>
      <c r="D86" s="187"/>
      <c r="E86" s="187"/>
      <c r="F86" s="187"/>
      <c r="G86" s="187"/>
      <c r="H86" s="187"/>
      <c r="I86" s="187"/>
      <c r="J86" s="187"/>
      <c r="K86" s="187"/>
      <c r="L86" s="187"/>
      <c r="M86" s="187"/>
      <c r="N86" s="187"/>
      <c r="O86" s="187"/>
      <c r="P86" s="187"/>
      <c r="Q86" s="187"/>
    </row>
    <row r="87" spans="1:17" ht="18.75">
      <c r="A87" s="193"/>
      <c r="B87" s="193"/>
      <c r="C87" s="187"/>
      <c r="D87" s="187"/>
      <c r="E87" s="187"/>
      <c r="F87" s="187"/>
      <c r="G87" s="187"/>
      <c r="H87" s="187"/>
      <c r="I87" s="187"/>
      <c r="J87" s="187"/>
      <c r="K87" s="187"/>
      <c r="L87" s="187"/>
      <c r="M87" s="187"/>
      <c r="N87" s="187"/>
      <c r="O87" s="187"/>
      <c r="P87" s="187"/>
      <c r="Q87" s="187"/>
    </row>
    <row r="88" spans="1:17" ht="18.75">
      <c r="A88" s="193"/>
      <c r="B88" s="193"/>
      <c r="C88" s="187"/>
      <c r="D88" s="187"/>
      <c r="E88" s="187"/>
      <c r="F88" s="187"/>
      <c r="G88" s="187"/>
      <c r="H88" s="187"/>
      <c r="I88" s="187"/>
      <c r="J88" s="187"/>
      <c r="K88" s="187"/>
      <c r="L88" s="187"/>
      <c r="M88" s="187"/>
      <c r="N88" s="187"/>
      <c r="O88" s="187"/>
      <c r="P88" s="187"/>
      <c r="Q88" s="187"/>
    </row>
    <row r="89" spans="1:17" ht="18.75">
      <c r="A89" s="193"/>
      <c r="B89" s="193"/>
      <c r="C89" s="187"/>
      <c r="D89" s="187"/>
      <c r="E89" s="187"/>
      <c r="F89" s="187"/>
      <c r="G89" s="187"/>
      <c r="H89" s="187"/>
      <c r="I89" s="187"/>
      <c r="J89" s="187"/>
      <c r="K89" s="187"/>
      <c r="L89" s="187"/>
      <c r="M89" s="187"/>
      <c r="N89" s="187"/>
      <c r="O89" s="187"/>
      <c r="P89" s="187"/>
      <c r="Q89" s="187"/>
    </row>
    <row r="90" spans="1:17" ht="18.75">
      <c r="A90" s="193"/>
      <c r="B90" s="193"/>
      <c r="C90" s="187"/>
      <c r="D90" s="187"/>
      <c r="E90" s="187"/>
      <c r="F90" s="187"/>
      <c r="G90" s="187"/>
      <c r="H90" s="187"/>
      <c r="I90" s="187"/>
      <c r="J90" s="187"/>
      <c r="K90" s="187"/>
      <c r="L90" s="187"/>
      <c r="M90" s="187"/>
      <c r="N90" s="187"/>
      <c r="O90" s="187"/>
      <c r="P90" s="187"/>
      <c r="Q90" s="187"/>
    </row>
    <row r="91" spans="1:17" ht="18.75">
      <c r="A91" s="193"/>
      <c r="B91" s="193"/>
      <c r="C91" s="187"/>
      <c r="D91" s="187"/>
      <c r="E91" s="187"/>
      <c r="F91" s="187"/>
      <c r="G91" s="187"/>
      <c r="H91" s="187"/>
      <c r="I91" s="187"/>
      <c r="J91" s="187"/>
      <c r="K91" s="187"/>
      <c r="L91" s="187"/>
      <c r="M91" s="187"/>
      <c r="N91" s="187"/>
      <c r="O91" s="187"/>
      <c r="P91" s="187"/>
      <c r="Q91" s="187"/>
    </row>
    <row r="92" spans="1:17" ht="18.75">
      <c r="A92" s="193"/>
      <c r="B92" s="193"/>
      <c r="C92" s="187"/>
      <c r="D92" s="187"/>
      <c r="E92" s="187"/>
      <c r="F92" s="187"/>
      <c r="G92" s="187"/>
      <c r="H92" s="187"/>
      <c r="I92" s="187"/>
      <c r="J92" s="187"/>
      <c r="K92" s="187"/>
      <c r="L92" s="187"/>
      <c r="M92" s="187"/>
      <c r="N92" s="187"/>
      <c r="O92" s="187"/>
      <c r="P92" s="187"/>
      <c r="Q92" s="187"/>
    </row>
    <row r="93" spans="1:17" ht="18.75">
      <c r="A93" s="193"/>
      <c r="B93" s="193"/>
      <c r="C93" s="187"/>
      <c r="D93" s="187"/>
      <c r="E93" s="187"/>
      <c r="F93" s="187"/>
      <c r="G93" s="187"/>
      <c r="H93" s="187"/>
      <c r="I93" s="187"/>
      <c r="J93" s="187"/>
      <c r="K93" s="187"/>
      <c r="L93" s="187"/>
      <c r="M93" s="187"/>
      <c r="N93" s="187"/>
      <c r="O93" s="187"/>
      <c r="P93" s="187"/>
      <c r="Q93" s="187"/>
    </row>
    <row r="94" spans="1:17" ht="18.75">
      <c r="A94" s="193"/>
      <c r="B94" s="193"/>
      <c r="C94" s="187"/>
      <c r="D94" s="187"/>
      <c r="E94" s="187"/>
      <c r="F94" s="187"/>
      <c r="G94" s="187"/>
      <c r="H94" s="187"/>
      <c r="I94" s="187"/>
      <c r="J94" s="187"/>
      <c r="K94" s="187"/>
      <c r="L94" s="187"/>
      <c r="M94" s="187"/>
      <c r="N94" s="187"/>
      <c r="O94" s="187"/>
      <c r="P94" s="187"/>
      <c r="Q94" s="187"/>
    </row>
    <row r="95" spans="1:17" ht="18.75">
      <c r="A95" s="193"/>
      <c r="B95" s="193"/>
      <c r="C95" s="187"/>
      <c r="D95" s="159"/>
      <c r="E95" s="187"/>
      <c r="F95" s="187"/>
      <c r="G95" s="187"/>
      <c r="H95" s="187"/>
      <c r="I95" s="187"/>
      <c r="J95" s="187"/>
      <c r="K95" s="187"/>
      <c r="L95" s="187"/>
      <c r="M95" s="187"/>
      <c r="N95" s="187"/>
      <c r="O95" s="187"/>
      <c r="P95" s="187"/>
      <c r="Q95" s="187"/>
    </row>
  </sheetData>
  <sheetProtection algorithmName="SHA-512" hashValue="hlWA6AicupyWNIEz1GCChMBJXzrNmWsuZ24PBVD/pjS/XhLVCo04M/5lOQNc2sAE08v6nJCBXs91Zwi8pDtsCA==" saltValue="KQzGgGkXXWDB5Sfz3Y/35g==" spinCount="100000" sheet="1" objects="1" scenarios="1"/>
  <protectedRanges>
    <protectedRange sqref="F45:G46" name="Range6"/>
    <protectedRange sqref="F59:F60 F68 F53" name="Range8"/>
    <protectedRange sqref="F65:F67 F54" name="Range7"/>
    <protectedRange sqref="I53:Q54" name="Range4"/>
    <protectedRange sqref="I59:J60 I65:J68" name="Range5"/>
    <protectedRange sqref="E33:E35" name="Range2_5"/>
  </protectedRanges>
  <mergeCells count="49">
    <mergeCell ref="A7:B7"/>
    <mergeCell ref="A1:B1"/>
    <mergeCell ref="A2:B2"/>
    <mergeCell ref="A3:B3"/>
    <mergeCell ref="A4:B4"/>
    <mergeCell ref="A5:B5"/>
    <mergeCell ref="A47:B47"/>
    <mergeCell ref="A24:B24"/>
    <mergeCell ref="A26:B26"/>
    <mergeCell ref="A29:B29"/>
    <mergeCell ref="B8:E8"/>
    <mergeCell ref="A31:B31"/>
    <mergeCell ref="A38:B38"/>
    <mergeCell ref="A40:B40"/>
    <mergeCell ref="A42:B42"/>
    <mergeCell ref="A73:B73"/>
    <mergeCell ref="A48:B48"/>
    <mergeCell ref="A50:B50"/>
    <mergeCell ref="P51:Q51"/>
    <mergeCell ref="A55:B55"/>
    <mergeCell ref="A56:B56"/>
    <mergeCell ref="A61:B61"/>
    <mergeCell ref="A62:B62"/>
    <mergeCell ref="A69:B69"/>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92:B92"/>
    <mergeCell ref="A93:B93"/>
    <mergeCell ref="A94:B94"/>
    <mergeCell ref="A95:B95"/>
    <mergeCell ref="A86:B86"/>
    <mergeCell ref="A87:B87"/>
    <mergeCell ref="A88:B88"/>
    <mergeCell ref="A89:B89"/>
    <mergeCell ref="A90:B90"/>
    <mergeCell ref="A91:B91"/>
  </mergeCells>
  <conditionalFormatting sqref="C33:C35">
    <cfRule type="cellIs" dxfId="18" priority="16" operator="equal">
      <formula>"Medium"</formula>
    </cfRule>
    <cfRule type="cellIs" dxfId="17" priority="17" operator="equal">
      <formula>"Low"</formula>
    </cfRule>
    <cfRule type="cellIs" dxfId="16" priority="18" operator="equal">
      <formula>"High"</formula>
    </cfRule>
    <cfRule type="cellIs" dxfId="15" priority="19" operator="equal">
      <formula>"""High"""</formula>
    </cfRule>
  </conditionalFormatting>
  <conditionalFormatting sqref="C36">
    <cfRule type="expression" dxfId="14" priority="13">
      <formula>C36="Low"</formula>
    </cfRule>
    <cfRule type="expression" dxfId="13" priority="14">
      <formula>C36="High"</formula>
    </cfRule>
    <cfRule type="expression" dxfId="12" priority="15">
      <formula>C36="Medium"</formula>
    </cfRule>
  </conditionalFormatting>
  <conditionalFormatting sqref="C28">
    <cfRule type="cellIs" dxfId="11" priority="11" operator="equal">
      <formula>"Proceed to viability evaluation"</formula>
    </cfRule>
    <cfRule type="cellIs" dxfId="10" priority="12" operator="equal">
      <formula>"Not suitable for joint development"</formula>
    </cfRule>
  </conditionalFormatting>
  <conditionalFormatting sqref="F47">
    <cfRule type="cellIs" dxfId="9" priority="9" operator="equal">
      <formula>"Proceed to viability evaluation"</formula>
    </cfRule>
    <cfRule type="cellIs" dxfId="8" priority="10" operator="equal">
      <formula>"Not suitable for joint development"</formula>
    </cfRule>
  </conditionalFormatting>
  <conditionalFormatting sqref="E36">
    <cfRule type="cellIs" dxfId="7" priority="8" operator="notEqual">
      <formula>100</formula>
    </cfRule>
  </conditionalFormatting>
  <conditionalFormatting sqref="B37">
    <cfRule type="cellIs" dxfId="6" priority="1" operator="equal">
      <formula>"TIF District Cannot be initiated"</formula>
    </cfRule>
    <cfRule type="cellIs" dxfId="5" priority="2" operator="equal">
      <formula>"TIF District cannot be initiaties"</formula>
    </cfRule>
    <cfRule type="cellIs" dxfId="4" priority="3" operator="equal">
      <formula>"TIF District can be initiated"</formula>
    </cfRule>
    <cfRule type="cellIs" dxfId="3" priority="4" operator="equal">
      <formula>"EIFD can be initiated"</formula>
    </cfRule>
    <cfRule type="cellIs" dxfId="2" priority="5" operator="equal">
      <formula>"EIFD can be initiated. Effectiveness contingent upon factors in Level 2"</formula>
    </cfRule>
    <cfRule type="cellIs" dxfId="1" priority="6" operator="equal">
      <formula>"EIFD Cannot Be Initiatited"</formula>
    </cfRule>
    <cfRule type="cellIs" dxfId="0" priority="7" operator="equal">
      <formula>"EIFD can be initiatied. Effectiveness contingent upon factors in Level 2"</formula>
    </cfRule>
  </conditionalFormatting>
  <dataValidations count="3">
    <dataValidation type="list" allowBlank="1" showInputMessage="1" showErrorMessage="1" sqref="F45:F46" xr:uid="{9407A7F0-3B59-4764-9214-FF65157B715F}">
      <formula1>"Yes, No"</formula1>
    </dataValidation>
    <dataValidation type="list" allowBlank="1" showInputMessage="1" showErrorMessage="1" sqref="F68 F59:F60 F53" xr:uid="{EDDB0D61-79D1-457D-BFB0-A1A440E9A39C}">
      <formula1>"0,0.5,1"</formula1>
    </dataValidation>
    <dataValidation type="list" allowBlank="1" showInputMessage="1" showErrorMessage="1" sqref="F65:F67 F54" xr:uid="{55968146-0AE9-4C74-BB78-89D4736B2B1F}">
      <formula1>"0,1"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6f2d9b7-3122-4fa2-9c6a-801252b48ae7" xsi:nil="true"/>
    <lcf76f155ced4ddcb4097134ff3c332f xmlns="a0abc17b-26fa-4a6c-85fa-ec6ed530811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3E15548763ABB4CA4D6860A46D77EAF" ma:contentTypeVersion="14" ma:contentTypeDescription="Create a new document." ma:contentTypeScope="" ma:versionID="3e77f65d7b2d1b3dc92cc9d4bbdbebdc">
  <xsd:schema xmlns:xsd="http://www.w3.org/2001/XMLSchema" xmlns:xs="http://www.w3.org/2001/XMLSchema" xmlns:p="http://schemas.microsoft.com/office/2006/metadata/properties" xmlns:ns2="a6f2d9b7-3122-4fa2-9c6a-801252b48ae7" xmlns:ns3="a0abc17b-26fa-4a6c-85fa-ec6ed5308116" targetNamespace="http://schemas.microsoft.com/office/2006/metadata/properties" ma:root="true" ma:fieldsID="32734ada67db74322696faa176d579a1" ns2:_="" ns3:_="">
    <xsd:import namespace="a6f2d9b7-3122-4fa2-9c6a-801252b48ae7"/>
    <xsd:import namespace="a0abc17b-26fa-4a6c-85fa-ec6ed530811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2d9b7-3122-4fa2-9c6a-801252b48ae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25a058f-78c4-46ea-9529-258cad4307c4}" ma:internalName="TaxCatchAll" ma:showField="CatchAllData" ma:web="a6f2d9b7-3122-4fa2-9c6a-801252b48a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abc17b-26fa-4a6c-85fa-ec6ed53081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dd0a8f6-c2df-45ea-93d6-61234a1c0ff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B41D88-76C7-4678-BED4-365623EAEAA3}"/>
</file>

<file path=customXml/itemProps2.xml><?xml version="1.0" encoding="utf-8"?>
<ds:datastoreItem xmlns:ds="http://schemas.openxmlformats.org/officeDocument/2006/customXml" ds:itemID="{C4F73353-5F0C-45A3-8B1A-E13A8012E105}"/>
</file>

<file path=customXml/itemProps3.xml><?xml version="1.0" encoding="utf-8"?>
<ds:datastoreItem xmlns:ds="http://schemas.openxmlformats.org/officeDocument/2006/customXml" ds:itemID="{4D3805E7-3131-47E0-9C08-2501D35BD1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Tim Garrett</cp:lastModifiedBy>
  <cp:revision/>
  <dcterms:created xsi:type="dcterms:W3CDTF">2023-10-23T15:12:01Z</dcterms:created>
  <dcterms:modified xsi:type="dcterms:W3CDTF">2023-10-25T16:56:13Z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0x01010053E15548763ABB4CA4D6860A46D77EAF</vt:lpwstr>
  </property>
  <property fmtid="{D5CDD505-2E9C-101B-9397-08002B2CF9AE}" pid="3" name="MediaServiceImageTags">
    <vt:lpwstr/>
  </property>
</Properties>
</file>